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dbf539c05388692c/Desktop/BOARD info/JUNE 20. 2022 Board Meeting/"/>
    </mc:Choice>
  </mc:AlternateContent>
  <xr:revisionPtr revIDLastSave="0" documentId="8_{B2138F8A-EE88-44B2-8308-EE8C39D4C3E0}" xr6:coauthVersionLast="47" xr6:coauthVersionMax="47" xr10:uidLastSave="{00000000-0000-0000-0000-000000000000}"/>
  <bookViews>
    <workbookView xWindow="6765" yWindow="2850" windowWidth="21600" windowHeight="11385" xr2:uid="{00000000-000D-0000-FFFF-FFFF00000000}"/>
  </bookViews>
  <sheets>
    <sheet name="Prelim Budget Template" sheetId="1" r:id="rId1"/>
    <sheet name="PY Est. Actuals vs CY Budget" sheetId="2" r:id="rId2"/>
  </sheets>
  <definedNames>
    <definedName name="_xlnm.Print_Area" localSheetId="0">'Prelim Budget Template'!$A$1:$I$132</definedName>
    <definedName name="_xlnm.Print_Area" localSheetId="1">'PY Est. Actuals vs CY Budget'!$A$1:$K$137</definedName>
    <definedName name="_xlnm.Print_Titles" localSheetId="0">'Prelim Budget Template'!$1:$11</definedName>
    <definedName name="_xlnm.Print_Titles" localSheetId="1">'PY Est. Actuals vs CY Budget'!$1:$11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0" i="1" l="1"/>
  <c r="G131" i="1"/>
  <c r="G129" i="1"/>
  <c r="G131" i="2"/>
  <c r="G72" i="1" l="1"/>
  <c r="G69" i="1"/>
  <c r="G67" i="1"/>
  <c r="G63" i="1"/>
  <c r="G61" i="1"/>
  <c r="G60" i="1"/>
  <c r="G56" i="1"/>
  <c r="G54" i="1"/>
  <c r="G55" i="1"/>
  <c r="G71" i="1"/>
  <c r="G70" i="1"/>
  <c r="G90" i="1"/>
  <c r="G123" i="1"/>
  <c r="G104" i="1"/>
  <c r="G96" i="1"/>
  <c r="G93" i="1"/>
  <c r="G92" i="1"/>
  <c r="G89" i="1"/>
  <c r="G88" i="1"/>
  <c r="G87" i="1"/>
  <c r="G86" i="1"/>
  <c r="G82" i="1"/>
  <c r="G81" i="1"/>
  <c r="G80" i="1"/>
  <c r="G79" i="1"/>
  <c r="G78" i="1"/>
  <c r="G64" i="1"/>
  <c r="I8" i="1" l="1"/>
  <c r="H41" i="2" l="1"/>
  <c r="I41" i="2" s="1"/>
  <c r="J41" i="2" s="1"/>
  <c r="I41" i="1"/>
  <c r="I123" i="1" l="1"/>
  <c r="I25" i="1" l="1"/>
  <c r="H123" i="2"/>
  <c r="H25" i="2" l="1"/>
  <c r="I25" i="2" l="1"/>
  <c r="J25" i="2" s="1"/>
  <c r="E6" i="2"/>
  <c r="E7" i="2"/>
  <c r="E8" i="2"/>
  <c r="E9" i="2"/>
  <c r="E5" i="2"/>
  <c r="G125" i="2"/>
  <c r="G117" i="2"/>
  <c r="G106" i="2"/>
  <c r="G97" i="2"/>
  <c r="G94" i="2"/>
  <c r="G83" i="2"/>
  <c r="G76" i="2"/>
  <c r="G65" i="2"/>
  <c r="G58" i="2"/>
  <c r="G49" i="2"/>
  <c r="G46" i="2"/>
  <c r="G33" i="2"/>
  <c r="G19" i="2"/>
  <c r="I131" i="1"/>
  <c r="H131" i="2" s="1"/>
  <c r="I131" i="2" s="1"/>
  <c r="J131" i="2" s="1"/>
  <c r="I130" i="1"/>
  <c r="H130" i="2" s="1"/>
  <c r="I130" i="2" s="1"/>
  <c r="J130" i="2" s="1"/>
  <c r="I129" i="1"/>
  <c r="H129" i="2" s="1"/>
  <c r="I129" i="2" s="1"/>
  <c r="J129" i="2" s="1"/>
  <c r="H125" i="1"/>
  <c r="G125" i="1"/>
  <c r="I124" i="1"/>
  <c r="H124" i="2" s="1"/>
  <c r="I124" i="2" s="1"/>
  <c r="J124" i="2" s="1"/>
  <c r="I123" i="2"/>
  <c r="J123" i="2" s="1"/>
  <c r="H117" i="1"/>
  <c r="G117" i="1"/>
  <c r="I115" i="1"/>
  <c r="H115" i="2" s="1"/>
  <c r="I115" i="2" s="1"/>
  <c r="J115" i="2" s="1"/>
  <c r="I114" i="1"/>
  <c r="H114" i="2" s="1"/>
  <c r="I114" i="2" s="1"/>
  <c r="J114" i="2" s="1"/>
  <c r="I113" i="1"/>
  <c r="H113" i="2" s="1"/>
  <c r="I113" i="2" s="1"/>
  <c r="J113" i="2" s="1"/>
  <c r="H106" i="1"/>
  <c r="G106" i="1"/>
  <c r="I105" i="1"/>
  <c r="H105" i="2" s="1"/>
  <c r="I104" i="1"/>
  <c r="H104" i="2" s="1"/>
  <c r="I104" i="2" s="1"/>
  <c r="J104" i="2" s="1"/>
  <c r="I103" i="1"/>
  <c r="H103" i="2" s="1"/>
  <c r="I103" i="2" s="1"/>
  <c r="J103" i="2" s="1"/>
  <c r="I102" i="1"/>
  <c r="H102" i="2" s="1"/>
  <c r="I102" i="2" s="1"/>
  <c r="J102" i="2" s="1"/>
  <c r="I101" i="1"/>
  <c r="H101" i="2" s="1"/>
  <c r="I101" i="2" s="1"/>
  <c r="J101" i="2" s="1"/>
  <c r="I100" i="1"/>
  <c r="H100" i="2" s="1"/>
  <c r="I100" i="2" s="1"/>
  <c r="J100" i="2" s="1"/>
  <c r="I99" i="1"/>
  <c r="H99" i="2" s="1"/>
  <c r="I99" i="2" s="1"/>
  <c r="J99" i="2" s="1"/>
  <c r="H97" i="1"/>
  <c r="G97" i="1"/>
  <c r="I96" i="1"/>
  <c r="H96" i="2" s="1"/>
  <c r="H94" i="1"/>
  <c r="G94" i="1"/>
  <c r="I93" i="1"/>
  <c r="H93" i="2" s="1"/>
  <c r="I93" i="2" s="1"/>
  <c r="J93" i="2" s="1"/>
  <c r="I92" i="1"/>
  <c r="H92" i="2" s="1"/>
  <c r="I92" i="2" s="1"/>
  <c r="J92" i="2" s="1"/>
  <c r="I91" i="1"/>
  <c r="H91" i="2" s="1"/>
  <c r="I91" i="2" s="1"/>
  <c r="J91" i="2" s="1"/>
  <c r="I90" i="1"/>
  <c r="H90" i="2" s="1"/>
  <c r="I90" i="2" s="1"/>
  <c r="J90" i="2" s="1"/>
  <c r="I89" i="1"/>
  <c r="H89" i="2" s="1"/>
  <c r="I89" i="2" s="1"/>
  <c r="J89" i="2" s="1"/>
  <c r="I88" i="1"/>
  <c r="H88" i="2" s="1"/>
  <c r="I88" i="2" s="1"/>
  <c r="J88" i="2" s="1"/>
  <c r="I87" i="1"/>
  <c r="H87" i="2" s="1"/>
  <c r="I87" i="2" s="1"/>
  <c r="J87" i="2" s="1"/>
  <c r="I86" i="1"/>
  <c r="H86" i="2" s="1"/>
  <c r="I86" i="2" s="1"/>
  <c r="J86" i="2" s="1"/>
  <c r="I85" i="1"/>
  <c r="H85" i="2" s="1"/>
  <c r="I85" i="2" s="1"/>
  <c r="J85" i="2" s="1"/>
  <c r="H83" i="1"/>
  <c r="G83" i="1"/>
  <c r="I82" i="1"/>
  <c r="H82" i="2" s="1"/>
  <c r="I82" i="2" s="1"/>
  <c r="J82" i="2" s="1"/>
  <c r="I81" i="1"/>
  <c r="H81" i="2" s="1"/>
  <c r="I81" i="2" s="1"/>
  <c r="J81" i="2" s="1"/>
  <c r="I80" i="1"/>
  <c r="H80" i="2" s="1"/>
  <c r="I79" i="1"/>
  <c r="H79" i="2" s="1"/>
  <c r="I79" i="2" s="1"/>
  <c r="J79" i="2" s="1"/>
  <c r="I78" i="1"/>
  <c r="H78" i="2" s="1"/>
  <c r="I78" i="2" s="1"/>
  <c r="J78" i="2" s="1"/>
  <c r="H76" i="1"/>
  <c r="G76" i="1"/>
  <c r="I75" i="1"/>
  <c r="H75" i="2" s="1"/>
  <c r="I75" i="2" s="1"/>
  <c r="J75" i="2" s="1"/>
  <c r="I74" i="1"/>
  <c r="H74" i="2" s="1"/>
  <c r="I74" i="2" s="1"/>
  <c r="J74" i="2" s="1"/>
  <c r="I73" i="1"/>
  <c r="H73" i="2" s="1"/>
  <c r="I73" i="2" s="1"/>
  <c r="J73" i="2" s="1"/>
  <c r="I72" i="1"/>
  <c r="H72" i="2" s="1"/>
  <c r="I72" i="2" s="1"/>
  <c r="J72" i="2" s="1"/>
  <c r="I71" i="1"/>
  <c r="H71" i="2" s="1"/>
  <c r="I71" i="2" s="1"/>
  <c r="J71" i="2" s="1"/>
  <c r="I70" i="1"/>
  <c r="H70" i="2" s="1"/>
  <c r="I70" i="2" s="1"/>
  <c r="J70" i="2" s="1"/>
  <c r="I69" i="1"/>
  <c r="H69" i="2" s="1"/>
  <c r="I69" i="2" s="1"/>
  <c r="J69" i="2" s="1"/>
  <c r="I68" i="1"/>
  <c r="H68" i="2" s="1"/>
  <c r="I68" i="2" s="1"/>
  <c r="J68" i="2" s="1"/>
  <c r="I67" i="1"/>
  <c r="H67" i="2" s="1"/>
  <c r="I67" i="2" s="1"/>
  <c r="J67" i="2" s="1"/>
  <c r="H65" i="1"/>
  <c r="G65" i="1"/>
  <c r="I64" i="1"/>
  <c r="H64" i="2" s="1"/>
  <c r="I64" i="2" s="1"/>
  <c r="J64" i="2" s="1"/>
  <c r="I63" i="1"/>
  <c r="H63" i="2" s="1"/>
  <c r="I63" i="2" s="1"/>
  <c r="J63" i="2" s="1"/>
  <c r="I62" i="1"/>
  <c r="H62" i="2" s="1"/>
  <c r="I62" i="2" s="1"/>
  <c r="J62" i="2" s="1"/>
  <c r="I61" i="1"/>
  <c r="H61" i="2" s="1"/>
  <c r="I61" i="2" s="1"/>
  <c r="J61" i="2" s="1"/>
  <c r="I60" i="1"/>
  <c r="H60" i="2" s="1"/>
  <c r="H58" i="1"/>
  <c r="G58" i="1"/>
  <c r="I57" i="1"/>
  <c r="H57" i="2" s="1"/>
  <c r="I57" i="2" s="1"/>
  <c r="J57" i="2" s="1"/>
  <c r="I56" i="1"/>
  <c r="H56" i="2" s="1"/>
  <c r="I56" i="2" s="1"/>
  <c r="J56" i="2" s="1"/>
  <c r="I55" i="1"/>
  <c r="H55" i="2" s="1"/>
  <c r="I55" i="2" s="1"/>
  <c r="J55" i="2" s="1"/>
  <c r="I54" i="1"/>
  <c r="H54" i="2" s="1"/>
  <c r="I54" i="2" s="1"/>
  <c r="J54" i="2" s="1"/>
  <c r="H49" i="1"/>
  <c r="G49" i="1"/>
  <c r="I48" i="1"/>
  <c r="I49" i="1" s="1"/>
  <c r="H46" i="1"/>
  <c r="G46" i="1"/>
  <c r="I45" i="1"/>
  <c r="H45" i="2" s="1"/>
  <c r="I45" i="2" s="1"/>
  <c r="J45" i="2" s="1"/>
  <c r="I44" i="1"/>
  <c r="H44" i="2" s="1"/>
  <c r="I44" i="2" s="1"/>
  <c r="J44" i="2" s="1"/>
  <c r="I43" i="1"/>
  <c r="H43" i="2" s="1"/>
  <c r="I43" i="2" s="1"/>
  <c r="J43" i="2" s="1"/>
  <c r="I42" i="1"/>
  <c r="H42" i="2" s="1"/>
  <c r="I42" i="2" s="1"/>
  <c r="J42" i="2" s="1"/>
  <c r="I40" i="1"/>
  <c r="H40" i="2" s="1"/>
  <c r="I40" i="2" s="1"/>
  <c r="J40" i="2" s="1"/>
  <c r="I39" i="1"/>
  <c r="H39" i="2" s="1"/>
  <c r="I39" i="2" s="1"/>
  <c r="J39" i="2" s="1"/>
  <c r="I38" i="1"/>
  <c r="H38" i="2" s="1"/>
  <c r="I38" i="2" s="1"/>
  <c r="J38" i="2" s="1"/>
  <c r="I37" i="1"/>
  <c r="H37" i="2" s="1"/>
  <c r="I37" i="2" s="1"/>
  <c r="J37" i="2" s="1"/>
  <c r="I36" i="1"/>
  <c r="H36" i="2" s="1"/>
  <c r="I36" i="2" s="1"/>
  <c r="J36" i="2" s="1"/>
  <c r="I35" i="1"/>
  <c r="H33" i="1"/>
  <c r="G33" i="1"/>
  <c r="I32" i="1"/>
  <c r="H32" i="2" s="1"/>
  <c r="I32" i="2" s="1"/>
  <c r="J32" i="2" s="1"/>
  <c r="I31" i="1"/>
  <c r="H31" i="2" s="1"/>
  <c r="I31" i="2" s="1"/>
  <c r="J31" i="2" s="1"/>
  <c r="I30" i="1"/>
  <c r="H30" i="2" s="1"/>
  <c r="I30" i="2" s="1"/>
  <c r="J30" i="2" s="1"/>
  <c r="I29" i="1"/>
  <c r="H29" i="2" s="1"/>
  <c r="I29" i="2" s="1"/>
  <c r="J29" i="2" s="1"/>
  <c r="I28" i="1"/>
  <c r="H28" i="2" s="1"/>
  <c r="I28" i="2" s="1"/>
  <c r="J28" i="2" s="1"/>
  <c r="I27" i="1"/>
  <c r="I26" i="1"/>
  <c r="H26" i="2" s="1"/>
  <c r="I26" i="2" s="1"/>
  <c r="J26" i="2" s="1"/>
  <c r="I24" i="1"/>
  <c r="H24" i="2" s="1"/>
  <c r="I24" i="2" s="1"/>
  <c r="J24" i="2" s="1"/>
  <c r="I23" i="1"/>
  <c r="H23" i="2" s="1"/>
  <c r="I23" i="2" s="1"/>
  <c r="J23" i="2" s="1"/>
  <c r="I22" i="1"/>
  <c r="H22" i="2" s="1"/>
  <c r="I22" i="2" s="1"/>
  <c r="J22" i="2" s="1"/>
  <c r="I21" i="1"/>
  <c r="H21" i="2" s="1"/>
  <c r="I21" i="2" s="1"/>
  <c r="J21" i="2" s="1"/>
  <c r="H19" i="1"/>
  <c r="G19" i="1"/>
  <c r="I18" i="1"/>
  <c r="I17" i="1"/>
  <c r="H17" i="2" s="1"/>
  <c r="I17" i="2" s="1"/>
  <c r="J17" i="2" s="1"/>
  <c r="I16" i="1"/>
  <c r="H16" i="2" s="1"/>
  <c r="I16" i="2" s="1"/>
  <c r="J16" i="2" s="1"/>
  <c r="I15" i="1"/>
  <c r="H15" i="2" s="1"/>
  <c r="I15" i="2" s="1"/>
  <c r="J15" i="2" s="1"/>
  <c r="I14" i="1"/>
  <c r="H14" i="2" l="1"/>
  <c r="I14" i="2" s="1"/>
  <c r="J14" i="2" s="1"/>
  <c r="I60" i="2"/>
  <c r="J60" i="2" s="1"/>
  <c r="I96" i="2"/>
  <c r="J96" i="2" s="1"/>
  <c r="I80" i="2"/>
  <c r="J80" i="2" s="1"/>
  <c r="I94" i="2"/>
  <c r="J94" i="2" s="1"/>
  <c r="I105" i="2"/>
  <c r="J105" i="2" s="1"/>
  <c r="I58" i="2"/>
  <c r="J58" i="2" s="1"/>
  <c r="I76" i="2"/>
  <c r="J76" i="2" s="1"/>
  <c r="H27" i="2"/>
  <c r="I27" i="2" s="1"/>
  <c r="J27" i="2" s="1"/>
  <c r="I97" i="1"/>
  <c r="I65" i="1"/>
  <c r="H48" i="2"/>
  <c r="I46" i="1"/>
  <c r="H35" i="2"/>
  <c r="H18" i="2"/>
  <c r="G51" i="1"/>
  <c r="I117" i="1"/>
  <c r="I125" i="1"/>
  <c r="H108" i="1"/>
  <c r="H117" i="2"/>
  <c r="I83" i="1"/>
  <c r="I94" i="1"/>
  <c r="I106" i="1"/>
  <c r="I58" i="1"/>
  <c r="I33" i="1"/>
  <c r="G108" i="1"/>
  <c r="I76" i="1"/>
  <c r="H125" i="2"/>
  <c r="G51" i="2"/>
  <c r="H97" i="2"/>
  <c r="H83" i="2"/>
  <c r="G108" i="2"/>
  <c r="G135" i="2" s="1"/>
  <c r="H58" i="2"/>
  <c r="I19" i="1"/>
  <c r="H106" i="2"/>
  <c r="H76" i="2"/>
  <c r="H51" i="1"/>
  <c r="I108" i="1" l="1"/>
  <c r="I83" i="2"/>
  <c r="J83" i="2" s="1"/>
  <c r="I33" i="2"/>
  <c r="J33" i="2" s="1"/>
  <c r="I97" i="2"/>
  <c r="J97" i="2" s="1"/>
  <c r="I106" i="2"/>
  <c r="J106" i="2" s="1"/>
  <c r="I65" i="2"/>
  <c r="J65" i="2" s="1"/>
  <c r="I35" i="2"/>
  <c r="J35" i="2" s="1"/>
  <c r="I125" i="2"/>
  <c r="J125" i="2" s="1"/>
  <c r="I117" i="2"/>
  <c r="J117" i="2" s="1"/>
  <c r="I18" i="2"/>
  <c r="J18" i="2" s="1"/>
  <c r="I48" i="2"/>
  <c r="J48" i="2" s="1"/>
  <c r="G110" i="2"/>
  <c r="G134" i="2" s="1"/>
  <c r="H19" i="2"/>
  <c r="G110" i="1"/>
  <c r="G119" i="1" s="1"/>
  <c r="G126" i="1" s="1"/>
  <c r="I51" i="1"/>
  <c r="H94" i="2"/>
  <c r="H110" i="1"/>
  <c r="H119" i="1" s="1"/>
  <c r="H126" i="1" s="1"/>
  <c r="H65" i="2"/>
  <c r="H49" i="2"/>
  <c r="H46" i="2"/>
  <c r="H33" i="2"/>
  <c r="I49" i="2" l="1"/>
  <c r="J49" i="2" s="1"/>
  <c r="I46" i="2"/>
  <c r="J46" i="2" s="1"/>
  <c r="I19" i="2"/>
  <c r="J19" i="2" s="1"/>
  <c r="G119" i="2"/>
  <c r="I110" i="1"/>
  <c r="I119" i="1" s="1"/>
  <c r="I126" i="1" s="1"/>
  <c r="H108" i="2"/>
  <c r="H135" i="2" s="1"/>
  <c r="H51" i="2"/>
  <c r="I108" i="2" l="1"/>
  <c r="J108" i="2" s="1"/>
  <c r="I51" i="2"/>
  <c r="J51" i="2" s="1"/>
  <c r="G126" i="2"/>
  <c r="G136" i="2" s="1"/>
  <c r="H110" i="2"/>
  <c r="H134" i="2" s="1"/>
  <c r="I110" i="2" l="1"/>
  <c r="J110" i="2" s="1"/>
  <c r="H119" i="2"/>
  <c r="I119" i="2" l="1"/>
  <c r="J119" i="2" s="1"/>
  <c r="H126" i="2"/>
  <c r="H136" i="2" s="1"/>
  <c r="I126" i="2" l="1"/>
  <c r="J126" i="2" s="1"/>
</calcChain>
</file>

<file path=xl/sharedStrings.xml><?xml version="1.0" encoding="utf-8"?>
<sst xmlns="http://schemas.openxmlformats.org/spreadsheetml/2006/main" count="337" uniqueCount="185">
  <si>
    <t>Charter School Preliminary Budget</t>
  </si>
  <si>
    <t>Charter School Name:</t>
  </si>
  <si>
    <t xml:space="preserve">        CDS #:</t>
  </si>
  <si>
    <t xml:space="preserve">   Charter Approving Entity: </t>
  </si>
  <si>
    <t>San Diego Unified School District 37-68338</t>
  </si>
  <si>
    <t xml:space="preserve">       County:</t>
  </si>
  <si>
    <t>San Diego</t>
  </si>
  <si>
    <t xml:space="preserve">  SBE Charter #:</t>
  </si>
  <si>
    <t>Description</t>
  </si>
  <si>
    <t>Object Code</t>
  </si>
  <si>
    <t>Unrestricted Budget</t>
  </si>
  <si>
    <t>Restricted Budget</t>
  </si>
  <si>
    <t>Total Budget</t>
  </si>
  <si>
    <t>A. REVENUES  (8000-8799)</t>
  </si>
  <si>
    <t>1. Local Control Funding Formula (LCFF) Sources - (8011-8097)</t>
  </si>
  <si>
    <t>Transfers to Charter Schools In Lieu of Property Taxes - CY &amp; PY (Res 0000)</t>
  </si>
  <si>
    <t>Other LCFF Transfers</t>
  </si>
  <si>
    <t>8091, 8097</t>
  </si>
  <si>
    <t xml:space="preserve">Total, LCFF Sources </t>
  </si>
  <si>
    <t>2. Federal Revenues (8100-8299)</t>
  </si>
  <si>
    <t>ESEA (ESSA), Title I, Part A, Basic Grants Low-Income and Neglected (Res 3010)</t>
  </si>
  <si>
    <t>ESEA (ESSA): Title II, Part A, Improving Teacher Quality Program (Res 4035)</t>
  </si>
  <si>
    <t>ESEA (ESSA): Title III, Limited English Proficient Student Program (Res 4203)</t>
  </si>
  <si>
    <t>ESEA (ESSA): Title III, Immigrant Education Program (Res 4201)</t>
  </si>
  <si>
    <t>ESSA: Title V, Part B, Public Charter Schools Grant Program (Res 4610)</t>
  </si>
  <si>
    <t>Fed SpEd, IDEA Basic Local Assistance Entitlement, Part B, Sec 611 (Res 3310)</t>
  </si>
  <si>
    <t>Fed Sp Ed, IDEA Mental Health Allocation Plan, Part B, Sec 611 (Res 3327)</t>
  </si>
  <si>
    <t>Child Nutrition - Federal  (NSLP) (Res 5310 and others)</t>
  </si>
  <si>
    <t>Maintenance and Operations (Public Law 81-874) (Res 0000)</t>
  </si>
  <si>
    <t>8100-8299</t>
  </si>
  <si>
    <t xml:space="preserve">Total - Federal Revenues </t>
  </si>
  <si>
    <t>3. Other State Revenues (8300-8599)</t>
  </si>
  <si>
    <t>State Special Education (Res 6500)</t>
  </si>
  <si>
    <t>State Special Education Mental Health Services (Res 6512)</t>
  </si>
  <si>
    <t>Mandate Block Grant (Res 0000)</t>
  </si>
  <si>
    <t>After School Education and Safety (ASES) (Res 6010)</t>
  </si>
  <si>
    <t>8677, 8590</t>
  </si>
  <si>
    <t>Common Core Standards Implementation (Res 7405)</t>
  </si>
  <si>
    <t>Charter School Facility Grant Program (SB 740) (Res 6030)</t>
  </si>
  <si>
    <t>Lottery, Unrestricted (Res 1100)</t>
  </si>
  <si>
    <t>Lottery, Restricted - Prop 20 (Res 6300)</t>
  </si>
  <si>
    <t>Proposition 39 - California Clean Energy Jobs Act (Res 6230)</t>
  </si>
  <si>
    <t>8300-8599</t>
  </si>
  <si>
    <t xml:space="preserve">Total - Other State Revenues </t>
  </si>
  <si>
    <t>4. Local Revenue (8600-8799)</t>
  </si>
  <si>
    <t xml:space="preserve">All Local Revenues </t>
  </si>
  <si>
    <t>8600-8799</t>
  </si>
  <si>
    <t xml:space="preserve">Total - Local Revenues </t>
  </si>
  <si>
    <t xml:space="preserve">5. TOTAL REVENUES </t>
  </si>
  <si>
    <t>B. EXPENDITURES AND OTHER OUTGO (1000-7499)</t>
  </si>
  <si>
    <t xml:space="preserve">1. Certificated Salaries </t>
  </si>
  <si>
    <t xml:space="preserve">Teachers' Salaries </t>
  </si>
  <si>
    <t xml:space="preserve">Pupil Support Salaries  </t>
  </si>
  <si>
    <t xml:space="preserve">Supervisors' and Administrators' Salaries </t>
  </si>
  <si>
    <t xml:space="preserve">Other Certificated Salaries </t>
  </si>
  <si>
    <t xml:space="preserve">Total, Certificated Salaries </t>
  </si>
  <si>
    <t xml:space="preserve">2. Classified Salaries </t>
  </si>
  <si>
    <t>Instructional Salaries</t>
  </si>
  <si>
    <t xml:space="preserve">Support Salaries </t>
  </si>
  <si>
    <t xml:space="preserve">Supervisors' and Administrators' Salaries  </t>
  </si>
  <si>
    <t xml:space="preserve">Clerical and Office Salaries  </t>
  </si>
  <si>
    <t xml:space="preserve">Other Classified Salaries </t>
  </si>
  <si>
    <t xml:space="preserve">Total, Classified Salaries </t>
  </si>
  <si>
    <t xml:space="preserve">3. Employee Benefits </t>
  </si>
  <si>
    <t xml:space="preserve">STRS </t>
  </si>
  <si>
    <t>3101-3102</t>
  </si>
  <si>
    <t xml:space="preserve">PERS </t>
  </si>
  <si>
    <t>3201-3202</t>
  </si>
  <si>
    <t>OASDI/Medicare (Social Security)</t>
  </si>
  <si>
    <t>3301-3302</t>
  </si>
  <si>
    <t xml:space="preserve">Health and Welfare Benefits  </t>
  </si>
  <si>
    <t>3401-3402</t>
  </si>
  <si>
    <t xml:space="preserve">Unemployment Insurance  </t>
  </si>
  <si>
    <t>3501-3502</t>
  </si>
  <si>
    <t xml:space="preserve">Workers' Compensation Insurance  </t>
  </si>
  <si>
    <t>3601-3602</t>
  </si>
  <si>
    <t>OPEB, Allocated</t>
  </si>
  <si>
    <t>3701-3702</t>
  </si>
  <si>
    <t>OPEB, Active Employees</t>
  </si>
  <si>
    <t>3751-3752</t>
  </si>
  <si>
    <t>Other Employee Benefits</t>
  </si>
  <si>
    <t>3901-3902</t>
  </si>
  <si>
    <t xml:space="preserve">Total, Employee Benefits </t>
  </si>
  <si>
    <t xml:space="preserve">4. Books and Supplies </t>
  </si>
  <si>
    <t xml:space="preserve">Approved Textbooks and Core Curricula Materials </t>
  </si>
  <si>
    <t>Books and Other Reference Materials</t>
  </si>
  <si>
    <t>Materials and Supplies</t>
  </si>
  <si>
    <t>Non-capitalized Equipment</t>
  </si>
  <si>
    <t>Food (Food used in food-service activities for which the purpose is nutrition)</t>
  </si>
  <si>
    <t xml:space="preserve">Total, Books and Supplies </t>
  </si>
  <si>
    <t xml:space="preserve">5. Services and Other Operating Expenditures </t>
  </si>
  <si>
    <t>Subagreements for Services</t>
  </si>
  <si>
    <t>Travel and Conferences</t>
  </si>
  <si>
    <t>Dues and Memberships</t>
  </si>
  <si>
    <t>Insurance</t>
  </si>
  <si>
    <t>Operations and Housekeeping Services</t>
  </si>
  <si>
    <t>Rentals,Leases,Repairs,and Noncapitalized Improvements</t>
  </si>
  <si>
    <t>Communications</t>
  </si>
  <si>
    <t xml:space="preserve">Total, Services and Other Operating Expenditures </t>
  </si>
  <si>
    <t xml:space="preserve">6. Capital Outlay </t>
  </si>
  <si>
    <t>Depreciation Expense (See Sections G.9 &amp; F.2.a)</t>
  </si>
  <si>
    <t xml:space="preserve">Total, Capital Outlay </t>
  </si>
  <si>
    <t xml:space="preserve">7. Other Outgo </t>
  </si>
  <si>
    <t>7110-7143</t>
  </si>
  <si>
    <t xml:space="preserve">Transfers of Pass-Through Revenues to Other LEAs </t>
  </si>
  <si>
    <t>7211-7213</t>
  </si>
  <si>
    <t>Transfers of Apportionments to Other LEAs - Spec Ed and All Others</t>
  </si>
  <si>
    <t>7221-7223</t>
  </si>
  <si>
    <t xml:space="preserve">All Other Transfers </t>
  </si>
  <si>
    <t>7280-7299</t>
  </si>
  <si>
    <t>7300-7399</t>
  </si>
  <si>
    <t xml:space="preserve">Debt Service - Interest </t>
  </si>
  <si>
    <t>7430-7439</t>
  </si>
  <si>
    <t>Debt Service - Principal  (FOR MODIFIED ACCRUAL BASIS ONLY)</t>
  </si>
  <si>
    <t xml:space="preserve">Total, Other Outgo </t>
  </si>
  <si>
    <t xml:space="preserve">8. TOTAL EXPENDITURES </t>
  </si>
  <si>
    <t xml:space="preserve">C. EXCESS (DEFICIENCY) OF REVENUES OVER EXPEND. </t>
  </si>
  <si>
    <t xml:space="preserve">BEFORE OTHER FINANCING SOURCES AND USES (A5-B8) </t>
  </si>
  <si>
    <t>D. OTHER FINANCING SOURCES/USES (7600-7699, 8930-8999)</t>
  </si>
  <si>
    <t xml:space="preserve">1. All Other Financing Sources </t>
  </si>
  <si>
    <t>8930-8979</t>
  </si>
  <si>
    <t xml:space="preserve">2. Other Uses </t>
  </si>
  <si>
    <t>7630-7699</t>
  </si>
  <si>
    <t>8980-8999</t>
  </si>
  <si>
    <t>(Include contribution to the unfunded cost of Special Education)</t>
  </si>
  <si>
    <t>4. TOTAL OTHER FINANCING SOURCES/USES</t>
  </si>
  <si>
    <t>1. Beginning Fund Balance/Net Position</t>
  </si>
  <si>
    <t>b. Adjustments/Restatements</t>
  </si>
  <si>
    <t>9793, 9795</t>
  </si>
  <si>
    <t>c. Adjusted Beginning Fund Balance/Net Position</t>
  </si>
  <si>
    <t xml:space="preserve">2. Projected Ending Fund Balance/Net Position, June 30 (E + F.1.c.) </t>
  </si>
  <si>
    <t>Components of Ending Net Position</t>
  </si>
  <si>
    <t xml:space="preserve">b. Restricted Net Position </t>
  </si>
  <si>
    <t>c. Unrestricted Net Position</t>
  </si>
  <si>
    <t>ESEA (ESSA): Title IV, 21st Century Learning Communities (Res 4124)</t>
  </si>
  <si>
    <t>ESEA (ESSA): Title IV, Part A, Student Support and Academic Enrichment Grants (Res 4127)</t>
  </si>
  <si>
    <r>
      <t>LCFF State Aid - Current Year (CY)</t>
    </r>
    <r>
      <rPr>
        <i/>
        <sz val="11"/>
        <rFont val="Cambria"/>
        <family val="1"/>
      </rPr>
      <t xml:space="preserve"> (Res 0000)</t>
    </r>
  </si>
  <si>
    <r>
      <t>Education Protection Account State Aid (EPA) - CY</t>
    </r>
    <r>
      <rPr>
        <i/>
        <sz val="11"/>
        <rFont val="Cambria"/>
        <family val="1"/>
      </rPr>
      <t xml:space="preserve"> (Res 1400)</t>
    </r>
  </si>
  <si>
    <r>
      <t>State Aid - Prior Years (</t>
    </r>
    <r>
      <rPr>
        <i/>
        <sz val="11"/>
        <rFont val="Cambria"/>
        <family val="1"/>
      </rPr>
      <t>LCFF State Aid and EPA) (Res 0000 and Res 1400)</t>
    </r>
  </si>
  <si>
    <r>
      <t>Other Federal Revenues</t>
    </r>
    <r>
      <rPr>
        <i/>
        <sz val="11"/>
        <rFont val="Cambria"/>
        <family val="1"/>
      </rPr>
      <t xml:space="preserve"> (All other resources not reported separately)</t>
    </r>
  </si>
  <si>
    <r>
      <t xml:space="preserve">Other State Revenues </t>
    </r>
    <r>
      <rPr>
        <i/>
        <sz val="11"/>
        <rFont val="Cambria"/>
        <family val="1"/>
      </rPr>
      <t>(All other resources not reported separately)</t>
    </r>
  </si>
  <si>
    <r>
      <t xml:space="preserve">Transfer of Direct Costs </t>
    </r>
    <r>
      <rPr>
        <b/>
        <i/>
        <sz val="11"/>
        <rFont val="Cambria"/>
        <family val="1"/>
      </rPr>
      <t>(MUST</t>
    </r>
    <r>
      <rPr>
        <i/>
        <sz val="11"/>
        <rFont val="Cambria"/>
        <family val="1"/>
      </rPr>
      <t xml:space="preserve"> net to zero)</t>
    </r>
  </si>
  <si>
    <r>
      <t xml:space="preserve">Transfers of Indirect Costs </t>
    </r>
    <r>
      <rPr>
        <i/>
        <sz val="11"/>
        <rFont val="Cambria"/>
        <family val="1"/>
      </rPr>
      <t>(</t>
    </r>
    <r>
      <rPr>
        <b/>
        <i/>
        <sz val="11"/>
        <rFont val="Cambria"/>
        <family val="1"/>
      </rPr>
      <t xml:space="preserve">MUST </t>
    </r>
    <r>
      <rPr>
        <i/>
        <sz val="11"/>
        <rFont val="Cambria"/>
        <family val="1"/>
      </rPr>
      <t>net to zero)</t>
    </r>
  </si>
  <si>
    <r>
      <t>3. Contributions between unrestricted and restricted accounts</t>
    </r>
    <r>
      <rPr>
        <i/>
        <sz val="11"/>
        <rFont val="Cambria"/>
        <family val="1"/>
      </rPr>
      <t xml:space="preserve"> (</t>
    </r>
    <r>
      <rPr>
        <b/>
        <i/>
        <sz val="11"/>
        <rFont val="Cambria"/>
        <family val="1"/>
      </rPr>
      <t xml:space="preserve">MUST </t>
    </r>
    <r>
      <rPr>
        <i/>
        <sz val="11"/>
        <rFont val="Cambria"/>
        <family val="1"/>
      </rPr>
      <t>net to zero)</t>
    </r>
  </si>
  <si>
    <r>
      <t>E. NET INCREASE (DECREASE) IN FUND BALANCE/NET POSITION</t>
    </r>
    <r>
      <rPr>
        <i/>
        <sz val="11"/>
        <rFont val="Cambria"/>
        <family val="1"/>
      </rPr>
      <t xml:space="preserve"> </t>
    </r>
    <r>
      <rPr>
        <sz val="11"/>
        <rFont val="Cambria"/>
        <family val="1"/>
      </rPr>
      <t xml:space="preserve">(C + D.4.) </t>
    </r>
  </si>
  <si>
    <r>
      <t xml:space="preserve">F. FUND BALANCE/NET POSITION  </t>
    </r>
    <r>
      <rPr>
        <i/>
        <sz val="11"/>
        <rFont val="Cambria"/>
        <family val="1"/>
      </rPr>
      <t xml:space="preserve">(Budget and Actuals </t>
    </r>
    <r>
      <rPr>
        <b/>
        <i/>
        <sz val="11"/>
        <rFont val="Cambria"/>
        <family val="1"/>
      </rPr>
      <t>MUST</t>
    </r>
    <r>
      <rPr>
        <i/>
        <sz val="11"/>
        <rFont val="Cambria"/>
        <family val="1"/>
      </rPr>
      <t xml:space="preserve"> match) ( F.1.a-b)</t>
    </r>
  </si>
  <si>
    <r>
      <t>a. July 1 (</t>
    </r>
    <r>
      <rPr>
        <b/>
        <sz val="11"/>
        <rFont val="Cambria"/>
        <family val="1"/>
      </rPr>
      <t xml:space="preserve">MUST </t>
    </r>
    <r>
      <rPr>
        <sz val="11"/>
        <rFont val="Cambria"/>
        <family val="1"/>
      </rPr>
      <t xml:space="preserve">match </t>
    </r>
    <r>
      <rPr>
        <i/>
        <sz val="11"/>
        <rFont val="Cambria"/>
        <family val="1"/>
      </rPr>
      <t>EFB/Net Position of PY Unaudited Actuals, Section F.2)</t>
    </r>
  </si>
  <si>
    <r>
      <t>a. Net Investment in Capital Assets</t>
    </r>
    <r>
      <rPr>
        <i/>
        <sz val="11"/>
        <rFont val="Cambria"/>
        <family val="1"/>
      </rPr>
      <t xml:space="preserve"> (</t>
    </r>
    <r>
      <rPr>
        <b/>
        <i/>
        <sz val="11"/>
        <rFont val="Cambria"/>
        <family val="1"/>
      </rPr>
      <t>See Sections B.6 and G.9</t>
    </r>
    <r>
      <rPr>
        <i/>
        <sz val="11"/>
        <rFont val="Cambria"/>
        <family val="1"/>
      </rPr>
      <t>)</t>
    </r>
  </si>
  <si>
    <t>Instructions:</t>
  </si>
  <si>
    <t>Column I "$ Change" - will automatically populate</t>
  </si>
  <si>
    <r>
      <t xml:space="preserve">Tuition to Other Schools </t>
    </r>
    <r>
      <rPr>
        <i/>
        <sz val="11"/>
        <rFont val="Cambria"/>
        <family val="1"/>
      </rPr>
      <t>(Include contribution to unfunded cost of Sp Ed.)</t>
    </r>
  </si>
  <si>
    <r>
      <t xml:space="preserve">Prof/Consulting Svcs and Operating Expend </t>
    </r>
    <r>
      <rPr>
        <i/>
        <sz val="11"/>
        <rFont val="Cambria"/>
        <family val="1"/>
      </rPr>
      <t>(</t>
    </r>
    <r>
      <rPr>
        <b/>
        <i/>
        <sz val="11"/>
        <rFont val="Cambria"/>
        <family val="1"/>
      </rPr>
      <t>Include District Oversight</t>
    </r>
    <r>
      <rPr>
        <i/>
        <sz val="11"/>
        <rFont val="Cambria"/>
        <family val="1"/>
      </rPr>
      <t>)</t>
    </r>
  </si>
  <si>
    <t>Column J "% Change" - will automatically populate</t>
  </si>
  <si>
    <t>Projected Enrollment</t>
  </si>
  <si>
    <t>Projected ADA</t>
  </si>
  <si>
    <t>ADA Rate</t>
  </si>
  <si>
    <t>Required Unrestricted Fund Balance (3% of expenses)</t>
  </si>
  <si>
    <t>Projected Unduplicated Pupil Count</t>
  </si>
  <si>
    <r>
      <t xml:space="preserve">Explanation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ambria"/>
        <family val="1"/>
      </rPr>
      <t xml:space="preserve"> (e.g. enrollment increase; one-time purchase of 100 chrome books, etc.)  </t>
    </r>
    <r>
      <rPr>
        <b/>
        <sz val="11"/>
        <rFont val="Cambria"/>
        <family val="1"/>
      </rPr>
      <t xml:space="preserve">                                                                                                                                                  =&gt;10% and =&gt;(-10%)                                                                                                                                                          change</t>
    </r>
  </si>
  <si>
    <t>COVID-19 LEA Response Funds (SB 117) (Res 7388)</t>
  </si>
  <si>
    <t>PY ESTIMATED ACTUALS   vs   CY BUDGET</t>
  </si>
  <si>
    <t>Net Operating Profit (Revenue &gt; Expenses)</t>
  </si>
  <si>
    <t>Reserve for Economic Uncertainty</t>
  </si>
  <si>
    <r>
      <t xml:space="preserve">Column K "Explanation" - provide an explanation if Column  J is highlighted in </t>
    </r>
    <r>
      <rPr>
        <sz val="11"/>
        <color rgb="FFFF0000"/>
        <rFont val="Cambria"/>
        <family val="1"/>
      </rPr>
      <t>RED</t>
    </r>
  </si>
  <si>
    <t>$  Change                (B - A)        
      (C)</t>
  </si>
  <si>
    <t>Preliminary Budget      
     (B)</t>
  </si>
  <si>
    <t>%  Change                (C / A)
(D)</t>
  </si>
  <si>
    <t>Column H "Preliminary Budget" - will automatically populate (linked to Prelim Budget Template tab)</t>
  </si>
  <si>
    <t>FY 2022-2023</t>
  </si>
  <si>
    <t>Estimated Actual for FY Ending 6/30/22            (A)</t>
  </si>
  <si>
    <t>Column G " PY Estimated Actual" - manual input (data source: Est. Actual for FY ending 6/30/22)</t>
  </si>
  <si>
    <t>America's Finest Charter</t>
  </si>
  <si>
    <t>1301</t>
  </si>
  <si>
    <t>37-68338-0136663</t>
  </si>
  <si>
    <t>Increase in ADA and COLA increase in LCFF.</t>
  </si>
  <si>
    <t>Prior Year anomoly</t>
  </si>
  <si>
    <t>Decrease in Restricted Funds</t>
  </si>
  <si>
    <t xml:space="preserve">To account for higher grant recognition. </t>
  </si>
  <si>
    <t>Increase in PY ADA</t>
  </si>
  <si>
    <t>Anomaly Revenue</t>
  </si>
  <si>
    <t>Employees budgeted in different object codes</t>
  </si>
  <si>
    <t>Increase in pay.</t>
  </si>
  <si>
    <t>Increased STRS Rate</t>
  </si>
  <si>
    <t>Increased based off salaries above</t>
  </si>
  <si>
    <t>Prior Year had one-time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</si>
</sst>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sz val="11"/>
      <color rgb="FFFF0000"/>
      <name val="Cambria"/>
      <family val="1"/>
    </font>
    <font>
      <b/>
      <sz val="11"/>
      <color rgb="FFFF0000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Trellis">
        <fgColor theme="1" tint="0.14996795556505021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2" fillId="2" borderId="16" xfId="0" applyFont="1" applyFill="1" applyBorder="1" applyAlignment="1" applyProtection="1">
      <alignment horizontal="right"/>
    </xf>
    <xf numFmtId="0" fontId="2" fillId="2" borderId="17" xfId="0" applyFont="1" applyFill="1" applyBorder="1" applyProtection="1"/>
    <xf numFmtId="0" fontId="2" fillId="2" borderId="17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49" fontId="2" fillId="2" borderId="17" xfId="0" quotePrefix="1" applyNumberFormat="1" applyFont="1" applyFill="1" applyBorder="1" applyAlignment="1" applyProtection="1">
      <alignment horizontal="right"/>
    </xf>
    <xf numFmtId="49" fontId="2" fillId="2" borderId="18" xfId="0" quotePrefix="1" applyNumberFormat="1" applyFont="1" applyFill="1" applyBorder="1" applyAlignment="1" applyProtection="1">
      <alignment horizontal="right"/>
    </xf>
    <xf numFmtId="0" fontId="3" fillId="0" borderId="0" xfId="0" applyFont="1"/>
    <xf numFmtId="0" fontId="2" fillId="2" borderId="19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</xf>
    <xf numFmtId="0" fontId="2" fillId="2" borderId="20" xfId="0" applyFont="1" applyFill="1" applyBorder="1" applyProtection="1"/>
    <xf numFmtId="49" fontId="2" fillId="2" borderId="0" xfId="0" quotePrefix="1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quotePrefix="1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2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2" borderId="22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vertical="center"/>
    </xf>
    <xf numFmtId="0" fontId="2" fillId="2" borderId="2" xfId="0" applyFont="1" applyFill="1" applyBorder="1" applyProtection="1"/>
    <xf numFmtId="0" fontId="2" fillId="2" borderId="7" xfId="0" applyFont="1" applyFill="1" applyBorder="1" applyProtection="1"/>
    <xf numFmtId="41" fontId="2" fillId="2" borderId="8" xfId="0" applyNumberFormat="1" applyFont="1" applyFill="1" applyBorder="1" applyProtection="1"/>
    <xf numFmtId="44" fontId="2" fillId="2" borderId="8" xfId="0" applyNumberFormat="1" applyFont="1" applyFill="1" applyBorder="1" applyAlignment="1" applyProtection="1">
      <alignment horizontal="center"/>
    </xf>
    <xf numFmtId="44" fontId="2" fillId="2" borderId="25" xfId="0" applyNumberFormat="1" applyFont="1" applyFill="1" applyBorder="1" applyAlignment="1" applyProtection="1">
      <alignment horizontal="center"/>
      <protection locked="0"/>
    </xf>
    <xf numFmtId="41" fontId="2" fillId="2" borderId="9" xfId="0" applyNumberFormat="1" applyFont="1" applyFill="1" applyBorder="1" applyProtection="1"/>
    <xf numFmtId="44" fontId="2" fillId="2" borderId="9" xfId="0" applyNumberFormat="1" applyFont="1" applyFill="1" applyBorder="1" applyProtection="1"/>
    <xf numFmtId="44" fontId="2" fillId="2" borderId="26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</xf>
    <xf numFmtId="41" fontId="2" fillId="2" borderId="9" xfId="1" applyNumberFormat="1" applyFont="1" applyFill="1" applyBorder="1" applyAlignment="1" applyProtection="1"/>
    <xf numFmtId="9" fontId="2" fillId="2" borderId="9" xfId="2" applyFont="1" applyFill="1" applyBorder="1" applyProtection="1"/>
    <xf numFmtId="9" fontId="2" fillId="2" borderId="26" xfId="2" applyFont="1" applyFill="1" applyBorder="1" applyProtection="1">
      <protection locked="0"/>
    </xf>
    <xf numFmtId="0" fontId="2" fillId="2" borderId="21" xfId="0" applyFont="1" applyFill="1" applyBorder="1" applyProtection="1"/>
    <xf numFmtId="0" fontId="2" fillId="2" borderId="1" xfId="0" applyFont="1" applyFill="1" applyBorder="1" applyProtection="1"/>
    <xf numFmtId="0" fontId="2" fillId="2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41" fontId="2" fillId="0" borderId="11" xfId="0" applyNumberFormat="1" applyFont="1" applyFill="1" applyBorder="1" applyAlignment="1" applyProtection="1"/>
    <xf numFmtId="41" fontId="2" fillId="2" borderId="9" xfId="0" applyNumberFormat="1" applyFont="1" applyFill="1" applyBorder="1" applyAlignment="1" applyProtection="1"/>
    <xf numFmtId="41" fontId="2" fillId="2" borderId="11" xfId="0" applyNumberFormat="1" applyFont="1" applyFill="1" applyBorder="1" applyAlignment="1" applyProtection="1"/>
    <xf numFmtId="9" fontId="2" fillId="2" borderId="11" xfId="2" applyFont="1" applyFill="1" applyBorder="1" applyProtection="1"/>
    <xf numFmtId="41" fontId="2" fillId="2" borderId="24" xfId="0" applyNumberFormat="1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alignment horizontal="center"/>
    </xf>
    <xf numFmtId="41" fontId="2" fillId="2" borderId="8" xfId="0" applyNumberFormat="1" applyFont="1" applyFill="1" applyBorder="1" applyAlignment="1" applyProtection="1"/>
    <xf numFmtId="41" fontId="2" fillId="2" borderId="26" xfId="0" applyNumberFormat="1" applyFont="1" applyFill="1" applyBorder="1" applyAlignment="1" applyProtection="1">
      <protection locked="0"/>
    </xf>
    <xf numFmtId="0" fontId="2" fillId="2" borderId="11" xfId="0" applyFont="1" applyFill="1" applyBorder="1" applyProtection="1"/>
    <xf numFmtId="0" fontId="2" fillId="2" borderId="27" xfId="0" applyFont="1" applyFill="1" applyBorder="1" applyProtection="1"/>
    <xf numFmtId="0" fontId="2" fillId="2" borderId="12" xfId="0" applyFont="1" applyFill="1" applyBorder="1" applyProtection="1"/>
    <xf numFmtId="41" fontId="2" fillId="2" borderId="8" xfId="0" applyNumberFormat="1" applyFont="1" applyFill="1" applyBorder="1" applyAlignment="1" applyProtection="1">
      <alignment horizontal="center"/>
    </xf>
    <xf numFmtId="41" fontId="2" fillId="2" borderId="25" xfId="0" applyNumberFormat="1" applyFont="1" applyFill="1" applyBorder="1" applyAlignment="1" applyProtection="1">
      <alignment horizontal="center"/>
      <protection locked="0"/>
    </xf>
    <xf numFmtId="41" fontId="2" fillId="2" borderId="25" xfId="0" applyNumberFormat="1" applyFont="1" applyFill="1" applyBorder="1" applyAlignment="1" applyProtection="1">
      <protection locked="0"/>
    </xf>
    <xf numFmtId="0" fontId="4" fillId="2" borderId="19" xfId="0" applyFont="1" applyFill="1" applyBorder="1" applyProtection="1"/>
    <xf numFmtId="0" fontId="4" fillId="2" borderId="0" xfId="0" applyFont="1" applyFill="1" applyBorder="1" applyProtection="1"/>
    <xf numFmtId="0" fontId="4" fillId="2" borderId="2" xfId="0" applyFont="1" applyFill="1" applyBorder="1" applyProtection="1"/>
    <xf numFmtId="0" fontId="4" fillId="2" borderId="10" xfId="0" applyFont="1" applyFill="1" applyBorder="1" applyProtection="1"/>
    <xf numFmtId="41" fontId="4" fillId="2" borderId="11" xfId="0" applyNumberFormat="1" applyFont="1" applyFill="1" applyBorder="1" applyProtection="1"/>
    <xf numFmtId="41" fontId="2" fillId="2" borderId="26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</xf>
    <xf numFmtId="41" fontId="2" fillId="0" borderId="9" xfId="0" applyNumberFormat="1" applyFont="1" applyFill="1" applyBorder="1" applyAlignment="1" applyProtection="1"/>
    <xf numFmtId="0" fontId="2" fillId="2" borderId="7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41" fontId="4" fillId="2" borderId="11" xfId="0" applyNumberFormat="1" applyFont="1" applyFill="1" applyBorder="1" applyAlignment="1" applyProtection="1"/>
    <xf numFmtId="0" fontId="6" fillId="2" borderId="0" xfId="0" applyFont="1" applyFill="1" applyBorder="1" applyProtection="1"/>
    <xf numFmtId="0" fontId="6" fillId="2" borderId="2" xfId="0" applyFont="1" applyFill="1" applyBorder="1" applyProtection="1"/>
    <xf numFmtId="9" fontId="2" fillId="2" borderId="24" xfId="2" applyFont="1" applyFill="1" applyBorder="1" applyProtection="1">
      <protection locked="0"/>
    </xf>
    <xf numFmtId="41" fontId="2" fillId="2" borderId="26" xfId="1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>
      <alignment horizontal="center"/>
    </xf>
    <xf numFmtId="0" fontId="2" fillId="2" borderId="23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4" xfId="0" applyFont="1" applyFill="1" applyBorder="1" applyAlignment="1" applyProtection="1">
      <alignment horizontal="center"/>
    </xf>
    <xf numFmtId="41" fontId="2" fillId="2" borderId="6" xfId="0" applyNumberFormat="1" applyFont="1" applyFill="1" applyBorder="1" applyAlignment="1" applyProtection="1"/>
    <xf numFmtId="41" fontId="2" fillId="2" borderId="3" xfId="0" applyNumberFormat="1" applyFont="1" applyFill="1" applyBorder="1" applyAlignment="1" applyProtection="1"/>
    <xf numFmtId="9" fontId="2" fillId="2" borderId="3" xfId="2" applyFont="1" applyFill="1" applyBorder="1" applyProtection="1"/>
    <xf numFmtId="9" fontId="2" fillId="2" borderId="28" xfId="2" applyFont="1" applyFill="1" applyBorder="1" applyProtection="1">
      <protection locked="0"/>
    </xf>
    <xf numFmtId="0" fontId="4" fillId="3" borderId="12" xfId="0" applyFont="1" applyFill="1" applyBorder="1" applyProtection="1"/>
    <xf numFmtId="0" fontId="2" fillId="3" borderId="12" xfId="0" applyFont="1" applyFill="1" applyBorder="1" applyProtection="1"/>
    <xf numFmtId="0" fontId="2" fillId="3" borderId="7" xfId="0" applyFont="1" applyFill="1" applyBorder="1" applyProtection="1"/>
    <xf numFmtId="0" fontId="2" fillId="3" borderId="6" xfId="0" applyFont="1" applyFill="1" applyBorder="1" applyAlignment="1" applyProtection="1">
      <alignment horizontal="right" indent="4"/>
    </xf>
    <xf numFmtId="41" fontId="2" fillId="4" borderId="3" xfId="0" applyNumberFormat="1" applyFont="1" applyFill="1" applyBorder="1" applyAlignment="1" applyProtection="1"/>
    <xf numFmtId="0" fontId="2" fillId="2" borderId="29" xfId="0" applyFont="1" applyFill="1" applyBorder="1" applyProtection="1"/>
    <xf numFmtId="0" fontId="2" fillId="2" borderId="30" xfId="0" applyFont="1" applyFill="1" applyBorder="1" applyProtection="1"/>
    <xf numFmtId="0" fontId="2" fillId="2" borderId="31" xfId="0" applyFont="1" applyFill="1" applyBorder="1" applyProtection="1"/>
    <xf numFmtId="0" fontId="2" fillId="2" borderId="31" xfId="0" applyFont="1" applyFill="1" applyBorder="1" applyAlignment="1" applyProtection="1">
      <alignment horizontal="center"/>
    </xf>
    <xf numFmtId="41" fontId="2" fillId="2" borderId="32" xfId="0" applyNumberFormat="1" applyFont="1" applyFill="1" applyBorder="1" applyAlignment="1" applyProtection="1"/>
    <xf numFmtId="41" fontId="2" fillId="2" borderId="33" xfId="0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0" xfId="0" applyFont="1" applyFill="1" applyProtection="1"/>
    <xf numFmtId="0" fontId="4" fillId="2" borderId="6" xfId="0" applyFont="1" applyFill="1" applyBorder="1" applyAlignment="1" applyProtection="1">
      <alignment horizontal="center" vertical="center" wrapText="1"/>
    </xf>
    <xf numFmtId="41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right"/>
    </xf>
    <xf numFmtId="0" fontId="2" fillId="2" borderId="12" xfId="0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49" fontId="2" fillId="2" borderId="12" xfId="0" quotePrefix="1" applyNumberFormat="1" applyFont="1" applyFill="1" applyBorder="1" applyAlignment="1" applyProtection="1">
      <alignment horizontal="right"/>
    </xf>
    <xf numFmtId="49" fontId="2" fillId="2" borderId="7" xfId="0" quotePrefix="1" applyNumberFormat="1" applyFont="1" applyFill="1" applyBorder="1" applyAlignment="1" applyProtection="1">
      <alignment horizontal="right"/>
    </xf>
    <xf numFmtId="0" fontId="2" fillId="2" borderId="14" xfId="0" applyFont="1" applyFill="1" applyBorder="1" applyProtection="1"/>
    <xf numFmtId="0" fontId="2" fillId="5" borderId="3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/>
    </xf>
    <xf numFmtId="41" fontId="2" fillId="5" borderId="9" xfId="1" applyNumberFormat="1" applyFont="1" applyFill="1" applyBorder="1" applyAlignment="1" applyProtection="1">
      <protection locked="0"/>
    </xf>
    <xf numFmtId="41" fontId="2" fillId="6" borderId="9" xfId="0" applyNumberFormat="1" applyFont="1" applyFill="1" applyBorder="1" applyAlignment="1" applyProtection="1"/>
    <xf numFmtId="0" fontId="2" fillId="2" borderId="15" xfId="0" applyFont="1" applyFill="1" applyBorder="1" applyProtection="1"/>
    <xf numFmtId="41" fontId="2" fillId="5" borderId="9" xfId="0" applyNumberFormat="1" applyFont="1" applyFill="1" applyBorder="1" applyAlignment="1" applyProtection="1">
      <protection locked="0"/>
    </xf>
    <xf numFmtId="0" fontId="2" fillId="2" borderId="13" xfId="0" applyFont="1" applyFill="1" applyBorder="1" applyProtection="1"/>
    <xf numFmtId="0" fontId="4" fillId="2" borderId="14" xfId="0" applyFont="1" applyFill="1" applyBorder="1" applyProtection="1"/>
    <xf numFmtId="0" fontId="2" fillId="2" borderId="4" xfId="0" applyFont="1" applyFill="1" applyBorder="1" applyProtection="1"/>
    <xf numFmtId="0" fontId="2" fillId="3" borderId="13" xfId="0" applyFont="1" applyFill="1" applyBorder="1" applyProtection="1"/>
    <xf numFmtId="41" fontId="2" fillId="5" borderId="11" xfId="0" applyNumberFormat="1" applyFont="1" applyFill="1" applyBorder="1" applyAlignment="1" applyProtection="1">
      <protection locked="0"/>
    </xf>
    <xf numFmtId="0" fontId="2" fillId="0" borderId="0" xfId="0" applyFont="1" applyFill="1" applyProtection="1"/>
    <xf numFmtId="0" fontId="2" fillId="0" borderId="3" xfId="0" applyFont="1" applyFill="1" applyBorder="1" applyAlignment="1" applyProtection="1"/>
    <xf numFmtId="0" fontId="4" fillId="2" borderId="21" xfId="0" applyFont="1" applyFill="1" applyBorder="1" applyProtection="1"/>
    <xf numFmtId="0" fontId="4" fillId="2" borderId="1" xfId="0" applyFont="1" applyFill="1" applyBorder="1" applyProtection="1"/>
    <xf numFmtId="41" fontId="2" fillId="2" borderId="9" xfId="0" applyNumberFormat="1" applyFont="1" applyFill="1" applyBorder="1" applyAlignment="1" applyProtection="1">
      <alignment horizontal="center"/>
    </xf>
    <xf numFmtId="41" fontId="2" fillId="2" borderId="26" xfId="0" applyNumberFormat="1" applyFont="1" applyFill="1" applyBorder="1" applyAlignment="1" applyProtection="1">
      <alignment horizontal="center"/>
      <protection locked="0"/>
    </xf>
    <xf numFmtId="41" fontId="2" fillId="7" borderId="3" xfId="0" applyNumberFormat="1" applyFont="1" applyFill="1" applyBorder="1" applyAlignment="1" applyProtection="1"/>
    <xf numFmtId="9" fontId="2" fillId="7" borderId="11" xfId="2" applyFont="1" applyFill="1" applyBorder="1" applyProtection="1"/>
    <xf numFmtId="9" fontId="2" fillId="7" borderId="28" xfId="2" applyFont="1" applyFill="1" applyBorder="1" applyProtection="1">
      <protection locked="0"/>
    </xf>
    <xf numFmtId="0" fontId="2" fillId="7" borderId="27" xfId="0" applyFont="1" applyFill="1" applyBorder="1" applyProtection="1"/>
    <xf numFmtId="0" fontId="4" fillId="7" borderId="12" xfId="0" applyFont="1" applyFill="1" applyBorder="1" applyProtection="1"/>
    <xf numFmtId="0" fontId="2" fillId="7" borderId="12" xfId="0" applyFont="1" applyFill="1" applyBorder="1" applyProtection="1"/>
    <xf numFmtId="0" fontId="2" fillId="7" borderId="7" xfId="0" applyFont="1" applyFill="1" applyBorder="1" applyProtection="1"/>
    <xf numFmtId="0" fontId="2" fillId="7" borderId="6" xfId="0" applyFont="1" applyFill="1" applyBorder="1" applyAlignment="1" applyProtection="1">
      <alignment horizontal="right" indent="4"/>
    </xf>
    <xf numFmtId="0" fontId="2" fillId="2" borderId="3" xfId="0" applyFont="1" applyFill="1" applyBorder="1" applyAlignment="1" applyProtection="1">
      <alignment horizontal="left"/>
    </xf>
    <xf numFmtId="1" fontId="4" fillId="5" borderId="3" xfId="3" applyNumberFormat="1" applyFont="1" applyFill="1" applyBorder="1" applyProtection="1"/>
    <xf numFmtId="43" fontId="4" fillId="5" borderId="3" xfId="3" applyFont="1" applyFill="1" applyBorder="1" applyProtection="1"/>
    <xf numFmtId="0" fontId="4" fillId="5" borderId="3" xfId="0" applyFont="1" applyFill="1" applyBorder="1" applyAlignment="1" applyProtection="1"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8" borderId="0" xfId="0" applyFont="1" applyFill="1" applyProtection="1"/>
    <xf numFmtId="0" fontId="4" fillId="8" borderId="0" xfId="0" applyFont="1" applyFill="1" applyAlignment="1" applyProtection="1">
      <alignment horizontal="right"/>
    </xf>
    <xf numFmtId="0" fontId="8" fillId="8" borderId="0" xfId="0" applyFont="1" applyFill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right"/>
    </xf>
    <xf numFmtId="0" fontId="8" fillId="8" borderId="0" xfId="0" applyFont="1" applyFill="1" applyBorder="1" applyAlignment="1" applyProtection="1">
      <alignment horizontal="center"/>
    </xf>
    <xf numFmtId="41" fontId="2" fillId="9" borderId="9" xfId="1" applyNumberFormat="1" applyFont="1" applyFill="1" applyBorder="1" applyAlignment="1" applyProtection="1">
      <protection locked="0"/>
    </xf>
    <xf numFmtId="41" fontId="2" fillId="9" borderId="9" xfId="0" applyNumberFormat="1" applyFont="1" applyFill="1" applyBorder="1" applyAlignment="1" applyProtection="1">
      <protection locked="0"/>
    </xf>
    <xf numFmtId="41" fontId="2" fillId="8" borderId="0" xfId="0" applyNumberFormat="1" applyFont="1" applyFill="1" applyBorder="1" applyAlignment="1" applyProtection="1">
      <alignment horizontal="center"/>
    </xf>
    <xf numFmtId="43" fontId="4" fillId="0" borderId="3" xfId="3" applyFont="1" applyFill="1" applyBorder="1" applyAlignment="1" applyProtection="1"/>
    <xf numFmtId="43" fontId="2" fillId="0" borderId="3" xfId="3" applyFont="1" applyFill="1" applyBorder="1" applyAlignment="1" applyProtection="1">
      <alignment horizontal="left"/>
    </xf>
    <xf numFmtId="41" fontId="4" fillId="0" borderId="11" xfId="0" applyNumberFormat="1" applyFont="1" applyFill="1" applyBorder="1" applyAlignment="1" applyProtection="1"/>
    <xf numFmtId="41" fontId="4" fillId="2" borderId="9" xfId="0" applyNumberFormat="1" applyFont="1" applyFill="1" applyBorder="1" applyAlignment="1" applyProtection="1"/>
    <xf numFmtId="9" fontId="4" fillId="2" borderId="11" xfId="2" applyFont="1" applyFill="1" applyBorder="1" applyProtection="1"/>
    <xf numFmtId="41" fontId="4" fillId="0" borderId="9" xfId="0" applyNumberFormat="1" applyFont="1" applyFill="1" applyBorder="1" applyAlignment="1" applyProtection="1"/>
    <xf numFmtId="9" fontId="4" fillId="2" borderId="9" xfId="2" applyFont="1" applyFill="1" applyBorder="1" applyProtection="1"/>
    <xf numFmtId="164" fontId="2" fillId="2" borderId="9" xfId="1" applyNumberFormat="1" applyFont="1" applyFill="1" applyBorder="1" applyProtection="1"/>
    <xf numFmtId="164" fontId="4" fillId="2" borderId="11" xfId="1" applyNumberFormat="1" applyFont="1" applyFill="1" applyBorder="1" applyAlignment="1" applyProtection="1"/>
    <xf numFmtId="164" fontId="2" fillId="2" borderId="9" xfId="1" applyNumberFormat="1" applyFont="1" applyFill="1" applyBorder="1" applyAlignment="1" applyProtection="1"/>
    <xf numFmtId="164" fontId="2" fillId="2" borderId="8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/>
    <xf numFmtId="164" fontId="4" fillId="2" borderId="9" xfId="1" applyNumberFormat="1" applyFont="1" applyFill="1" applyBorder="1" applyProtection="1"/>
    <xf numFmtId="164" fontId="2" fillId="2" borderId="9" xfId="1" applyNumberFormat="1" applyFont="1" applyFill="1" applyBorder="1" applyAlignment="1" applyProtection="1">
      <alignment horizontal="center"/>
    </xf>
    <xf numFmtId="164" fontId="4" fillId="2" borderId="9" xfId="1" applyNumberFormat="1" applyFont="1" applyFill="1" applyBorder="1" applyAlignment="1" applyProtection="1"/>
    <xf numFmtId="164" fontId="4" fillId="2" borderId="11" xfId="1" applyNumberFormat="1" applyFont="1" applyFill="1" applyBorder="1" applyProtection="1"/>
    <xf numFmtId="164" fontId="2" fillId="2" borderId="3" xfId="1" applyNumberFormat="1" applyFont="1" applyFill="1" applyBorder="1" applyAlignment="1" applyProtection="1"/>
    <xf numFmtId="164" fontId="2" fillId="7" borderId="3" xfId="1" applyNumberFormat="1" applyFont="1" applyFill="1" applyBorder="1" applyAlignment="1" applyProtection="1"/>
    <xf numFmtId="10" fontId="4" fillId="5" borderId="3" xfId="3" applyNumberFormat="1" applyFont="1" applyFill="1" applyBorder="1" applyProtection="1"/>
    <xf numFmtId="2" fontId="4" fillId="0" borderId="3" xfId="4" applyNumberFormat="1" applyFont="1" applyFill="1" applyBorder="1" applyProtection="1"/>
    <xf numFmtId="0" fontId="2" fillId="5" borderId="3" xfId="0" quotePrefix="1" applyFont="1" applyFill="1" applyBorder="1" applyAlignment="1" applyProtection="1">
      <protection locked="0"/>
    </xf>
    <xf numFmtId="0" fontId="9" fillId="2" borderId="14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4" fillId="2" borderId="19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/>
    </xf>
  </cellXfs>
  <cellStyles count="6">
    <cellStyle name="Comma" xfId="3" builtinId="3"/>
    <cellStyle name="Currency" xfId="1" builtinId="4"/>
    <cellStyle name="Normal" xfId="0" builtinId="0"/>
    <cellStyle name="Normal 6 2" xfId="5" xr:uid="{00000000-0005-0000-0000-000003000000}"/>
    <cellStyle name="Percent" xfId="4" builtinId="5"/>
    <cellStyle name="Percent 2" xfId="2" xr:uid="{00000000-0005-0000-0000-000005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7"/>
  <sheetViews>
    <sheetView tabSelected="1" topLeftCell="D1" zoomScale="80" zoomScaleNormal="80" workbookViewId="0">
      <selection activeCell="H130" sqref="H130"/>
    </sheetView>
  </sheetViews>
  <sheetFormatPr defaultColWidth="9.140625" defaultRowHeight="14.25" x14ac:dyDescent="0.2"/>
  <cols>
    <col min="1" max="1" width="1" style="7" customWidth="1"/>
    <col min="2" max="2" width="4.7109375" style="88" customWidth="1"/>
    <col min="3" max="3" width="2.5703125" style="88" customWidth="1"/>
    <col min="4" max="4" width="20" style="88" customWidth="1"/>
    <col min="5" max="5" width="72" style="88" bestFit="1" customWidth="1"/>
    <col min="6" max="6" width="12.42578125" style="88" customWidth="1"/>
    <col min="7" max="7" width="20.42578125" style="88" customWidth="1"/>
    <col min="8" max="8" width="18" style="88" customWidth="1"/>
    <col min="9" max="9" width="19.140625" style="113" customWidth="1"/>
    <col min="10" max="16384" width="9.140625" style="7"/>
  </cols>
  <sheetData>
    <row r="1" spans="2:9" x14ac:dyDescent="0.2">
      <c r="B1" s="95"/>
      <c r="C1" s="49"/>
      <c r="D1" s="96"/>
      <c r="E1" s="97"/>
      <c r="F1" s="49"/>
      <c r="G1" s="98"/>
      <c r="H1" s="49"/>
      <c r="I1" s="99"/>
    </row>
    <row r="2" spans="2:9" ht="18" x14ac:dyDescent="0.25">
      <c r="B2" s="163" t="s">
        <v>0</v>
      </c>
      <c r="C2" s="164"/>
      <c r="D2" s="164"/>
      <c r="E2" s="164"/>
      <c r="F2" s="164"/>
      <c r="G2" s="164"/>
      <c r="H2" s="164"/>
      <c r="I2" s="165"/>
    </row>
    <row r="3" spans="2:9" ht="15.75" x14ac:dyDescent="0.25">
      <c r="B3" s="166" t="s">
        <v>168</v>
      </c>
      <c r="C3" s="167"/>
      <c r="D3" s="167"/>
      <c r="E3" s="167"/>
      <c r="F3" s="167"/>
      <c r="G3" s="167"/>
      <c r="H3" s="167"/>
      <c r="I3" s="168"/>
    </row>
    <row r="4" spans="2:9" x14ac:dyDescent="0.2">
      <c r="B4" s="100"/>
      <c r="C4" s="9"/>
      <c r="D4" s="10"/>
      <c r="E4" s="11"/>
      <c r="F4" s="9"/>
      <c r="G4" s="9"/>
      <c r="H4" s="9"/>
      <c r="I4" s="23"/>
    </row>
    <row r="5" spans="2:9" x14ac:dyDescent="0.2">
      <c r="B5" s="100"/>
      <c r="C5" s="9"/>
      <c r="D5" s="10" t="s">
        <v>1</v>
      </c>
      <c r="E5" s="130" t="s">
        <v>171</v>
      </c>
      <c r="F5" s="9"/>
      <c r="G5" s="10"/>
      <c r="H5" s="13"/>
      <c r="I5" s="23"/>
    </row>
    <row r="6" spans="2:9" x14ac:dyDescent="0.2">
      <c r="B6" s="100"/>
      <c r="C6" s="9"/>
      <c r="D6" s="10" t="s">
        <v>2</v>
      </c>
      <c r="E6" s="101" t="s">
        <v>173</v>
      </c>
      <c r="F6" s="9"/>
      <c r="G6" s="14"/>
      <c r="H6" s="17" t="s">
        <v>153</v>
      </c>
      <c r="I6" s="128">
        <v>530</v>
      </c>
    </row>
    <row r="7" spans="2:9" x14ac:dyDescent="0.2">
      <c r="B7" s="100"/>
      <c r="C7" s="9"/>
      <c r="D7" s="10" t="s">
        <v>3</v>
      </c>
      <c r="E7" s="127" t="s">
        <v>4</v>
      </c>
      <c r="F7" s="9"/>
      <c r="G7" s="14"/>
      <c r="H7" s="17" t="s">
        <v>155</v>
      </c>
      <c r="I7" s="160">
        <v>0.90566000000000002</v>
      </c>
    </row>
    <row r="8" spans="2:9" x14ac:dyDescent="0.2">
      <c r="B8" s="100"/>
      <c r="C8" s="9"/>
      <c r="D8" s="10" t="s">
        <v>5</v>
      </c>
      <c r="E8" s="127" t="s">
        <v>6</v>
      </c>
      <c r="F8" s="9"/>
      <c r="G8" s="17"/>
      <c r="H8" s="17" t="s">
        <v>154</v>
      </c>
      <c r="I8" s="161">
        <f>I6*I7</f>
        <v>479.99979999999999</v>
      </c>
    </row>
    <row r="9" spans="2:9" x14ac:dyDescent="0.2">
      <c r="B9" s="100"/>
      <c r="C9" s="9"/>
      <c r="D9" s="10" t="s">
        <v>7</v>
      </c>
      <c r="E9" s="162" t="s">
        <v>172</v>
      </c>
      <c r="F9" s="9"/>
      <c r="G9" s="17"/>
      <c r="H9" s="17" t="s">
        <v>157</v>
      </c>
      <c r="I9" s="129">
        <v>510</v>
      </c>
    </row>
    <row r="10" spans="2:9" x14ac:dyDescent="0.2">
      <c r="B10" s="102"/>
      <c r="C10" s="19"/>
      <c r="D10" s="19"/>
      <c r="E10" s="20"/>
      <c r="F10" s="19"/>
      <c r="G10" s="19"/>
      <c r="H10" s="19"/>
      <c r="I10" s="103"/>
    </row>
    <row r="11" spans="2:9" ht="28.5" x14ac:dyDescent="0.2">
      <c r="B11" s="169" t="s">
        <v>8</v>
      </c>
      <c r="C11" s="170"/>
      <c r="D11" s="170"/>
      <c r="E11" s="22"/>
      <c r="F11" s="91" t="s">
        <v>9</v>
      </c>
      <c r="G11" s="92" t="s">
        <v>10</v>
      </c>
      <c r="H11" s="92" t="s">
        <v>11</v>
      </c>
      <c r="I11" s="93" t="s">
        <v>12</v>
      </c>
    </row>
    <row r="12" spans="2:9" x14ac:dyDescent="0.2">
      <c r="B12" s="100" t="s">
        <v>13</v>
      </c>
      <c r="C12" s="9"/>
      <c r="D12" s="9"/>
      <c r="E12" s="23"/>
      <c r="F12" s="24"/>
      <c r="G12" s="25"/>
      <c r="H12" s="25"/>
      <c r="I12" s="26"/>
    </row>
    <row r="13" spans="2:9" x14ac:dyDescent="0.2">
      <c r="B13" s="100"/>
      <c r="C13" s="9" t="s">
        <v>14</v>
      </c>
      <c r="D13" s="9"/>
      <c r="E13" s="23"/>
      <c r="F13" s="23"/>
      <c r="G13" s="28"/>
      <c r="H13" s="28"/>
      <c r="I13" s="29"/>
    </row>
    <row r="14" spans="2:9" x14ac:dyDescent="0.2">
      <c r="B14" s="100"/>
      <c r="C14" s="9"/>
      <c r="D14" s="9" t="s">
        <v>136</v>
      </c>
      <c r="E14" s="23"/>
      <c r="F14" s="31">
        <v>8011</v>
      </c>
      <c r="G14" s="104">
        <v>1843384</v>
      </c>
      <c r="H14" s="105"/>
      <c r="I14" s="28">
        <f>G14+H14</f>
        <v>1843384</v>
      </c>
    </row>
    <row r="15" spans="2:9" x14ac:dyDescent="0.2">
      <c r="B15" s="100"/>
      <c r="C15" s="9"/>
      <c r="D15" s="9" t="s">
        <v>137</v>
      </c>
      <c r="E15" s="23"/>
      <c r="F15" s="31">
        <v>8012</v>
      </c>
      <c r="G15" s="104">
        <v>96000</v>
      </c>
      <c r="H15" s="105"/>
      <c r="I15" s="28">
        <f>G15+H15</f>
        <v>96000</v>
      </c>
    </row>
    <row r="16" spans="2:9" x14ac:dyDescent="0.2">
      <c r="B16" s="100"/>
      <c r="C16" s="9"/>
      <c r="D16" s="9" t="s">
        <v>138</v>
      </c>
      <c r="E16" s="23"/>
      <c r="F16" s="31">
        <v>8019</v>
      </c>
      <c r="G16" s="104"/>
      <c r="H16" s="105"/>
      <c r="I16" s="28">
        <f>G16+H16</f>
        <v>0</v>
      </c>
    </row>
    <row r="17" spans="2:9" x14ac:dyDescent="0.2">
      <c r="B17" s="100"/>
      <c r="C17" s="9"/>
      <c r="D17" s="9" t="s">
        <v>15</v>
      </c>
      <c r="E17" s="23"/>
      <c r="F17" s="31">
        <v>8096</v>
      </c>
      <c r="G17" s="104">
        <v>3495614.4</v>
      </c>
      <c r="H17" s="105"/>
      <c r="I17" s="28">
        <f>G17+H17</f>
        <v>3495614.4</v>
      </c>
    </row>
    <row r="18" spans="2:9" x14ac:dyDescent="0.2">
      <c r="B18" s="100"/>
      <c r="C18" s="9"/>
      <c r="D18" s="9" t="s">
        <v>16</v>
      </c>
      <c r="E18" s="23"/>
      <c r="F18" s="31" t="s">
        <v>17</v>
      </c>
      <c r="G18" s="104"/>
      <c r="H18" s="104"/>
      <c r="I18" s="28">
        <f>G18+H18</f>
        <v>0</v>
      </c>
    </row>
    <row r="19" spans="2:9" x14ac:dyDescent="0.2">
      <c r="B19" s="106"/>
      <c r="C19" s="36" t="s">
        <v>18</v>
      </c>
      <c r="D19" s="36"/>
      <c r="E19" s="37"/>
      <c r="F19" s="38"/>
      <c r="G19" s="39">
        <f t="shared" ref="G19:I19" si="0">SUM(G14:G18)</f>
        <v>5434998.4000000004</v>
      </c>
      <c r="H19" s="60">
        <f t="shared" si="0"/>
        <v>0</v>
      </c>
      <c r="I19" s="39">
        <f t="shared" si="0"/>
        <v>5434998.4000000004</v>
      </c>
    </row>
    <row r="20" spans="2:9" x14ac:dyDescent="0.2">
      <c r="B20" s="100"/>
      <c r="C20" s="9" t="s">
        <v>19</v>
      </c>
      <c r="D20" s="9"/>
      <c r="E20" s="9"/>
      <c r="F20" s="44"/>
      <c r="G20" s="40"/>
      <c r="H20" s="45"/>
      <c r="I20" s="40"/>
    </row>
    <row r="21" spans="2:9" x14ac:dyDescent="0.2">
      <c r="B21" s="100"/>
      <c r="C21" s="9"/>
      <c r="D21" s="9" t="s">
        <v>20</v>
      </c>
      <c r="E21" s="9"/>
      <c r="F21" s="44">
        <v>8290</v>
      </c>
      <c r="G21" s="105"/>
      <c r="H21" s="107">
        <v>206264</v>
      </c>
      <c r="I21" s="28">
        <f t="shared" ref="I21:I32" si="1">G21+H21</f>
        <v>206264</v>
      </c>
    </row>
    <row r="22" spans="2:9" x14ac:dyDescent="0.2">
      <c r="B22" s="100"/>
      <c r="C22" s="9"/>
      <c r="D22" s="9" t="s">
        <v>21</v>
      </c>
      <c r="E22" s="9"/>
      <c r="F22" s="44">
        <v>8290</v>
      </c>
      <c r="G22" s="105"/>
      <c r="H22" s="107">
        <v>22775</v>
      </c>
      <c r="I22" s="28">
        <f t="shared" si="1"/>
        <v>22775</v>
      </c>
    </row>
    <row r="23" spans="2:9" x14ac:dyDescent="0.2">
      <c r="B23" s="100"/>
      <c r="C23" s="9"/>
      <c r="D23" s="9" t="s">
        <v>22</v>
      </c>
      <c r="E23" s="9"/>
      <c r="F23" s="44">
        <v>8290</v>
      </c>
      <c r="G23" s="105"/>
      <c r="H23" s="107">
        <v>25506</v>
      </c>
      <c r="I23" s="28">
        <f t="shared" si="1"/>
        <v>25506</v>
      </c>
    </row>
    <row r="24" spans="2:9" x14ac:dyDescent="0.2">
      <c r="B24" s="100"/>
      <c r="C24" s="9"/>
      <c r="D24" s="9" t="s">
        <v>23</v>
      </c>
      <c r="E24" s="9"/>
      <c r="F24" s="44">
        <v>8290</v>
      </c>
      <c r="G24" s="105"/>
      <c r="H24" s="107"/>
      <c r="I24" s="28">
        <f t="shared" si="1"/>
        <v>0</v>
      </c>
    </row>
    <row r="25" spans="2:9" x14ac:dyDescent="0.2">
      <c r="B25" s="100"/>
      <c r="C25" s="9"/>
      <c r="D25" s="9" t="s">
        <v>134</v>
      </c>
      <c r="E25" s="9"/>
      <c r="F25" s="44">
        <v>8290</v>
      </c>
      <c r="G25" s="105"/>
      <c r="H25" s="107"/>
      <c r="I25" s="28">
        <f t="shared" si="1"/>
        <v>0</v>
      </c>
    </row>
    <row r="26" spans="2:9" x14ac:dyDescent="0.2">
      <c r="B26" s="100"/>
      <c r="C26" s="9"/>
      <c r="D26" s="9" t="s">
        <v>135</v>
      </c>
      <c r="E26" s="9"/>
      <c r="F26" s="44">
        <v>8290</v>
      </c>
      <c r="G26" s="105"/>
      <c r="H26" s="107">
        <v>12709</v>
      </c>
      <c r="I26" s="28">
        <f t="shared" si="1"/>
        <v>12709</v>
      </c>
    </row>
    <row r="27" spans="2:9" x14ac:dyDescent="0.2">
      <c r="B27" s="100"/>
      <c r="C27" s="9"/>
      <c r="D27" s="9" t="s">
        <v>24</v>
      </c>
      <c r="E27" s="9"/>
      <c r="F27" s="44">
        <v>8290</v>
      </c>
      <c r="G27" s="105"/>
      <c r="H27" s="107"/>
      <c r="I27" s="28">
        <f t="shared" si="1"/>
        <v>0</v>
      </c>
    </row>
    <row r="28" spans="2:9" x14ac:dyDescent="0.2">
      <c r="B28" s="100"/>
      <c r="C28" s="9"/>
      <c r="D28" s="9" t="s">
        <v>25</v>
      </c>
      <c r="E28" s="9"/>
      <c r="F28" s="44">
        <v>8181</v>
      </c>
      <c r="G28" s="105"/>
      <c r="H28" s="107">
        <v>60000</v>
      </c>
      <c r="I28" s="28">
        <f t="shared" si="1"/>
        <v>60000</v>
      </c>
    </row>
    <row r="29" spans="2:9" x14ac:dyDescent="0.2">
      <c r="B29" s="100"/>
      <c r="C29" s="9"/>
      <c r="D29" s="9" t="s">
        <v>26</v>
      </c>
      <c r="E29" s="9"/>
      <c r="F29" s="44">
        <v>8182</v>
      </c>
      <c r="G29" s="105"/>
      <c r="H29" s="107"/>
      <c r="I29" s="28">
        <f t="shared" si="1"/>
        <v>0</v>
      </c>
    </row>
    <row r="30" spans="2:9" x14ac:dyDescent="0.2">
      <c r="B30" s="100"/>
      <c r="C30" s="9"/>
      <c r="D30" s="9" t="s">
        <v>27</v>
      </c>
      <c r="E30" s="9"/>
      <c r="F30" s="44">
        <v>8220</v>
      </c>
      <c r="G30" s="105"/>
      <c r="H30" s="107"/>
      <c r="I30" s="28">
        <f t="shared" si="1"/>
        <v>0</v>
      </c>
    </row>
    <row r="31" spans="2:9" x14ac:dyDescent="0.2">
      <c r="B31" s="100"/>
      <c r="C31" s="9"/>
      <c r="D31" s="9" t="s">
        <v>28</v>
      </c>
      <c r="E31" s="9"/>
      <c r="F31" s="44">
        <v>8110</v>
      </c>
      <c r="G31" s="107"/>
      <c r="H31" s="105"/>
      <c r="I31" s="28">
        <f t="shared" si="1"/>
        <v>0</v>
      </c>
    </row>
    <row r="32" spans="2:9" x14ac:dyDescent="0.2">
      <c r="B32" s="100"/>
      <c r="C32" s="9"/>
      <c r="D32" s="9" t="s">
        <v>139</v>
      </c>
      <c r="E32" s="9"/>
      <c r="F32" s="44" t="s">
        <v>29</v>
      </c>
      <c r="G32" s="107"/>
      <c r="H32" s="107">
        <v>800000</v>
      </c>
      <c r="I32" s="28">
        <f t="shared" si="1"/>
        <v>800000</v>
      </c>
    </row>
    <row r="33" spans="2:9" x14ac:dyDescent="0.2">
      <c r="B33" s="100"/>
      <c r="C33" s="9" t="s">
        <v>30</v>
      </c>
      <c r="D33" s="9"/>
      <c r="E33" s="9"/>
      <c r="F33" s="47"/>
      <c r="G33" s="41">
        <f>SUM(G20:G32)</f>
        <v>0</v>
      </c>
      <c r="H33" s="40">
        <f>SUM(H20:H32)</f>
        <v>1127254</v>
      </c>
      <c r="I33" s="41">
        <f>SUM(I21:I32)</f>
        <v>1127254</v>
      </c>
    </row>
    <row r="34" spans="2:9" x14ac:dyDescent="0.2">
      <c r="B34" s="108"/>
      <c r="C34" s="49" t="s">
        <v>31</v>
      </c>
      <c r="D34" s="49"/>
      <c r="E34" s="24"/>
      <c r="F34" s="23"/>
      <c r="G34" s="45"/>
      <c r="H34" s="45"/>
      <c r="I34" s="40"/>
    </row>
    <row r="35" spans="2:9" x14ac:dyDescent="0.2">
      <c r="B35" s="100"/>
      <c r="C35" s="9"/>
      <c r="D35" s="9" t="s">
        <v>32</v>
      </c>
      <c r="E35" s="23"/>
      <c r="F35" s="31">
        <v>8792</v>
      </c>
      <c r="G35" s="105"/>
      <c r="H35" s="107">
        <v>331104</v>
      </c>
      <c r="I35" s="28">
        <f t="shared" ref="I35:I45" si="2">G35+H35</f>
        <v>331104</v>
      </c>
    </row>
    <row r="36" spans="2:9" x14ac:dyDescent="0.2">
      <c r="B36" s="100"/>
      <c r="C36" s="9"/>
      <c r="D36" s="9" t="s">
        <v>33</v>
      </c>
      <c r="E36" s="23"/>
      <c r="F36" s="31">
        <v>8590</v>
      </c>
      <c r="G36" s="105"/>
      <c r="H36" s="107">
        <v>112800</v>
      </c>
      <c r="I36" s="28">
        <f t="shared" si="2"/>
        <v>112800</v>
      </c>
    </row>
    <row r="37" spans="2:9" x14ac:dyDescent="0.2">
      <c r="B37" s="100"/>
      <c r="C37" s="9"/>
      <c r="D37" s="9" t="s">
        <v>34</v>
      </c>
      <c r="E37" s="23"/>
      <c r="F37" s="31">
        <v>8550</v>
      </c>
      <c r="G37" s="107">
        <v>12864</v>
      </c>
      <c r="H37" s="105"/>
      <c r="I37" s="28">
        <f t="shared" si="2"/>
        <v>12864</v>
      </c>
    </row>
    <row r="38" spans="2:9" x14ac:dyDescent="0.2">
      <c r="B38" s="100"/>
      <c r="C38" s="9"/>
      <c r="D38" s="9" t="s">
        <v>35</v>
      </c>
      <c r="E38" s="23"/>
      <c r="F38" s="31" t="s">
        <v>36</v>
      </c>
      <c r="G38" s="105"/>
      <c r="H38" s="107">
        <v>150000</v>
      </c>
      <c r="I38" s="28">
        <f t="shared" si="2"/>
        <v>150000</v>
      </c>
    </row>
    <row r="39" spans="2:9" x14ac:dyDescent="0.2">
      <c r="B39" s="100"/>
      <c r="C39" s="9"/>
      <c r="D39" s="9" t="s">
        <v>37</v>
      </c>
      <c r="E39" s="23"/>
      <c r="F39" s="31">
        <v>8590</v>
      </c>
      <c r="G39" s="105"/>
      <c r="H39" s="107"/>
      <c r="I39" s="28">
        <f t="shared" si="2"/>
        <v>0</v>
      </c>
    </row>
    <row r="40" spans="2:9" x14ac:dyDescent="0.2">
      <c r="B40" s="100"/>
      <c r="C40" s="9"/>
      <c r="D40" s="9" t="s">
        <v>38</v>
      </c>
      <c r="E40" s="23"/>
      <c r="F40" s="31">
        <v>8590</v>
      </c>
      <c r="G40" s="105"/>
      <c r="H40" s="107">
        <v>125600</v>
      </c>
      <c r="I40" s="28">
        <f t="shared" si="2"/>
        <v>125600</v>
      </c>
    </row>
    <row r="41" spans="2:9" x14ac:dyDescent="0.2">
      <c r="B41" s="100"/>
      <c r="C41" s="9"/>
      <c r="D41" s="9" t="s">
        <v>159</v>
      </c>
      <c r="E41" s="23"/>
      <c r="F41" s="31">
        <v>8590</v>
      </c>
      <c r="G41" s="105"/>
      <c r="H41" s="107"/>
      <c r="I41" s="28">
        <f t="shared" ref="I41" si="3">G41+H41</f>
        <v>0</v>
      </c>
    </row>
    <row r="42" spans="2:9" x14ac:dyDescent="0.2">
      <c r="B42" s="100"/>
      <c r="C42" s="9"/>
      <c r="D42" s="9" t="s">
        <v>39</v>
      </c>
      <c r="E42" s="23"/>
      <c r="F42" s="31">
        <v>8560</v>
      </c>
      <c r="G42" s="107">
        <v>78240</v>
      </c>
      <c r="H42" s="105"/>
      <c r="I42" s="28">
        <f t="shared" si="2"/>
        <v>78240</v>
      </c>
    </row>
    <row r="43" spans="2:9" x14ac:dyDescent="0.2">
      <c r="B43" s="100"/>
      <c r="C43" s="9"/>
      <c r="D43" s="9" t="s">
        <v>40</v>
      </c>
      <c r="E43" s="23"/>
      <c r="F43" s="31">
        <v>8560</v>
      </c>
      <c r="G43" s="105"/>
      <c r="H43" s="107">
        <v>31200</v>
      </c>
      <c r="I43" s="28">
        <f t="shared" si="2"/>
        <v>31200</v>
      </c>
    </row>
    <row r="44" spans="2:9" x14ac:dyDescent="0.2">
      <c r="B44" s="100"/>
      <c r="C44" s="9"/>
      <c r="D44" s="9" t="s">
        <v>41</v>
      </c>
      <c r="E44" s="23"/>
      <c r="F44" s="31">
        <v>8590</v>
      </c>
      <c r="G44" s="105"/>
      <c r="H44" s="107"/>
      <c r="I44" s="28">
        <f t="shared" si="2"/>
        <v>0</v>
      </c>
    </row>
    <row r="45" spans="2:9" x14ac:dyDescent="0.2">
      <c r="B45" s="100"/>
      <c r="C45" s="9"/>
      <c r="D45" s="9" t="s">
        <v>140</v>
      </c>
      <c r="E45" s="23"/>
      <c r="F45" s="31" t="s">
        <v>42</v>
      </c>
      <c r="G45" s="107"/>
      <c r="H45" s="107">
        <v>518508</v>
      </c>
      <c r="I45" s="28">
        <f t="shared" si="2"/>
        <v>518508</v>
      </c>
    </row>
    <row r="46" spans="2:9" x14ac:dyDescent="0.2">
      <c r="B46" s="106"/>
      <c r="C46" s="36" t="s">
        <v>43</v>
      </c>
      <c r="D46" s="36"/>
      <c r="E46" s="37"/>
      <c r="F46" s="37"/>
      <c r="G46" s="39">
        <f t="shared" ref="G46:I46" si="4">SUM(G35:G45)</f>
        <v>91104</v>
      </c>
      <c r="H46" s="60">
        <f t="shared" si="4"/>
        <v>1269212</v>
      </c>
      <c r="I46" s="39">
        <f t="shared" si="4"/>
        <v>1360316</v>
      </c>
    </row>
    <row r="47" spans="2:9" x14ac:dyDescent="0.2">
      <c r="B47" s="108"/>
      <c r="C47" s="49" t="s">
        <v>44</v>
      </c>
      <c r="D47" s="49"/>
      <c r="E47" s="24"/>
      <c r="F47" s="23"/>
      <c r="G47" s="45"/>
      <c r="H47" s="25"/>
      <c r="I47" s="50"/>
    </row>
    <row r="48" spans="2:9" x14ac:dyDescent="0.2">
      <c r="B48" s="100"/>
      <c r="C48" s="9"/>
      <c r="D48" s="9" t="s">
        <v>45</v>
      </c>
      <c r="E48" s="23"/>
      <c r="F48" s="31" t="s">
        <v>46</v>
      </c>
      <c r="G48" s="107"/>
      <c r="H48" s="107"/>
      <c r="I48" s="28">
        <f>G48+H48</f>
        <v>0</v>
      </c>
    </row>
    <row r="49" spans="2:9" x14ac:dyDescent="0.2">
      <c r="B49" s="100"/>
      <c r="C49" s="9" t="s">
        <v>47</v>
      </c>
      <c r="D49" s="9"/>
      <c r="E49" s="23"/>
      <c r="F49" s="37"/>
      <c r="G49" s="39">
        <f t="shared" ref="G49:I49" si="5">SUM(G48:G48)</f>
        <v>0</v>
      </c>
      <c r="H49" s="60">
        <f t="shared" si="5"/>
        <v>0</v>
      </c>
      <c r="I49" s="41">
        <f t="shared" si="5"/>
        <v>0</v>
      </c>
    </row>
    <row r="50" spans="2:9" x14ac:dyDescent="0.2">
      <c r="B50" s="108"/>
      <c r="C50" s="49"/>
      <c r="D50" s="49"/>
      <c r="E50" s="24"/>
      <c r="F50" s="23"/>
      <c r="G50" s="45"/>
      <c r="H50" s="45"/>
      <c r="I50" s="45"/>
    </row>
    <row r="51" spans="2:9" x14ac:dyDescent="0.2">
      <c r="B51" s="109"/>
      <c r="C51" s="54" t="s">
        <v>48</v>
      </c>
      <c r="D51" s="54"/>
      <c r="E51" s="55"/>
      <c r="F51" s="56"/>
      <c r="G51" s="57">
        <f>G19+G46+G33+G49</f>
        <v>5526102.4000000004</v>
      </c>
      <c r="H51" s="57">
        <f>H19+H46+H33+H49</f>
        <v>2396466</v>
      </c>
      <c r="I51" s="57">
        <f>I19+I46+I33+I49</f>
        <v>7922568.4000000004</v>
      </c>
    </row>
    <row r="52" spans="2:9" x14ac:dyDescent="0.2">
      <c r="B52" s="108" t="s">
        <v>49</v>
      </c>
      <c r="C52" s="49"/>
      <c r="D52" s="49"/>
      <c r="E52" s="24"/>
      <c r="F52" s="23"/>
      <c r="G52" s="40"/>
      <c r="H52" s="25"/>
      <c r="I52" s="50"/>
    </row>
    <row r="53" spans="2:9" x14ac:dyDescent="0.2">
      <c r="B53" s="100"/>
      <c r="C53" s="9" t="s">
        <v>50</v>
      </c>
      <c r="D53" s="9"/>
      <c r="E53" s="23"/>
      <c r="F53" s="31"/>
      <c r="G53" s="40"/>
      <c r="H53" s="40"/>
      <c r="I53" s="28"/>
    </row>
    <row r="54" spans="2:9" x14ac:dyDescent="0.2">
      <c r="B54" s="100"/>
      <c r="C54" s="9"/>
      <c r="D54" s="9" t="s">
        <v>51</v>
      </c>
      <c r="E54" s="23"/>
      <c r="F54" s="31">
        <v>1100</v>
      </c>
      <c r="G54" s="104">
        <f>2086976-H54</f>
        <v>1586976</v>
      </c>
      <c r="H54" s="104">
        <v>500000</v>
      </c>
      <c r="I54" s="28">
        <f>G54+H54</f>
        <v>2086976</v>
      </c>
    </row>
    <row r="55" spans="2:9" x14ac:dyDescent="0.2">
      <c r="B55" s="100"/>
      <c r="C55" s="9"/>
      <c r="D55" s="9" t="s">
        <v>52</v>
      </c>
      <c r="E55" s="23"/>
      <c r="F55" s="31">
        <v>1200</v>
      </c>
      <c r="G55" s="104">
        <f>105000-H55</f>
        <v>55000</v>
      </c>
      <c r="H55" s="104">
        <v>50000</v>
      </c>
      <c r="I55" s="28">
        <f>G55+H55</f>
        <v>105000</v>
      </c>
    </row>
    <row r="56" spans="2:9" x14ac:dyDescent="0.2">
      <c r="B56" s="100"/>
      <c r="C56" s="9"/>
      <c r="D56" s="9" t="s">
        <v>53</v>
      </c>
      <c r="E56" s="23"/>
      <c r="F56" s="31">
        <v>1300</v>
      </c>
      <c r="G56" s="104">
        <f>756000-H56</f>
        <v>681000</v>
      </c>
      <c r="H56" s="104">
        <v>75000</v>
      </c>
      <c r="I56" s="28">
        <f>G56+H56</f>
        <v>756000</v>
      </c>
    </row>
    <row r="57" spans="2:9" x14ac:dyDescent="0.2">
      <c r="B57" s="100"/>
      <c r="C57" s="9"/>
      <c r="D57" s="9" t="s">
        <v>54</v>
      </c>
      <c r="E57" s="23"/>
      <c r="F57" s="31">
        <v>1900</v>
      </c>
      <c r="G57" s="107"/>
      <c r="H57" s="104"/>
      <c r="I57" s="28">
        <f>G57+H57</f>
        <v>0</v>
      </c>
    </row>
    <row r="58" spans="2:9" x14ac:dyDescent="0.2">
      <c r="B58" s="106"/>
      <c r="C58" s="36" t="s">
        <v>55</v>
      </c>
      <c r="D58" s="36"/>
      <c r="E58" s="37"/>
      <c r="F58" s="38"/>
      <c r="G58" s="39">
        <f t="shared" ref="G58:I58" si="6">SUM(G54:G57)</f>
        <v>2322976</v>
      </c>
      <c r="H58" s="60">
        <f t="shared" si="6"/>
        <v>625000</v>
      </c>
      <c r="I58" s="40">
        <f t="shared" si="6"/>
        <v>2947976</v>
      </c>
    </row>
    <row r="59" spans="2:9" x14ac:dyDescent="0.2">
      <c r="B59" s="100"/>
      <c r="C59" s="9" t="s">
        <v>56</v>
      </c>
      <c r="D59" s="9"/>
      <c r="E59" s="9"/>
      <c r="F59" s="44"/>
      <c r="G59" s="45"/>
      <c r="H59" s="25"/>
      <c r="I59" s="50"/>
    </row>
    <row r="60" spans="2:9" x14ac:dyDescent="0.2">
      <c r="B60" s="100"/>
      <c r="C60" s="9"/>
      <c r="D60" s="9" t="s">
        <v>57</v>
      </c>
      <c r="E60" s="9"/>
      <c r="F60" s="44">
        <v>2100</v>
      </c>
      <c r="G60" s="107">
        <f>599709-H60</f>
        <v>269709</v>
      </c>
      <c r="H60" s="104">
        <v>330000</v>
      </c>
      <c r="I60" s="28">
        <f>G60+H60</f>
        <v>599709</v>
      </c>
    </row>
    <row r="61" spans="2:9" x14ac:dyDescent="0.2">
      <c r="B61" s="100"/>
      <c r="C61" s="9"/>
      <c r="D61" s="9" t="s">
        <v>58</v>
      </c>
      <c r="E61" s="9"/>
      <c r="F61" s="44">
        <v>2200</v>
      </c>
      <c r="G61" s="107">
        <f>188588-H61</f>
        <v>188588</v>
      </c>
      <c r="H61" s="104">
        <v>0</v>
      </c>
      <c r="I61" s="28">
        <f>G61+H61</f>
        <v>188588</v>
      </c>
    </row>
    <row r="62" spans="2:9" x14ac:dyDescent="0.2">
      <c r="B62" s="100"/>
      <c r="C62" s="9"/>
      <c r="D62" s="9" t="s">
        <v>59</v>
      </c>
      <c r="E62" s="9"/>
      <c r="F62" s="44">
        <v>2300</v>
      </c>
      <c r="G62" s="107"/>
      <c r="H62" s="104"/>
      <c r="I62" s="28">
        <f>G62+H62</f>
        <v>0</v>
      </c>
    </row>
    <row r="63" spans="2:9" x14ac:dyDescent="0.2">
      <c r="B63" s="100"/>
      <c r="C63" s="9"/>
      <c r="D63" s="9" t="s">
        <v>60</v>
      </c>
      <c r="E63" s="9"/>
      <c r="F63" s="44">
        <v>2400</v>
      </c>
      <c r="G63" s="107">
        <f>526791-H63</f>
        <v>196791</v>
      </c>
      <c r="H63" s="104">
        <v>330000</v>
      </c>
      <c r="I63" s="28">
        <f>G63+H63</f>
        <v>526791</v>
      </c>
    </row>
    <row r="64" spans="2:9" x14ac:dyDescent="0.2">
      <c r="B64" s="100"/>
      <c r="C64" s="9"/>
      <c r="D64" s="9" t="s">
        <v>61</v>
      </c>
      <c r="E64" s="9"/>
      <c r="F64" s="44">
        <v>2900</v>
      </c>
      <c r="G64" s="107">
        <f>165848-H64</f>
        <v>165848</v>
      </c>
      <c r="H64" s="104">
        <v>0</v>
      </c>
      <c r="I64" s="28">
        <f>G64+H64</f>
        <v>165848</v>
      </c>
    </row>
    <row r="65" spans="2:9" x14ac:dyDescent="0.2">
      <c r="B65" s="100"/>
      <c r="C65" s="9" t="s">
        <v>62</v>
      </c>
      <c r="D65" s="9"/>
      <c r="E65" s="9"/>
      <c r="F65" s="59"/>
      <c r="G65" s="60">
        <f t="shared" ref="G65:I65" si="7">SUM(G60:G64)</f>
        <v>820936</v>
      </c>
      <c r="H65" s="60">
        <f t="shared" si="7"/>
        <v>660000</v>
      </c>
      <c r="I65" s="60">
        <f t="shared" si="7"/>
        <v>1480936</v>
      </c>
    </row>
    <row r="66" spans="2:9" x14ac:dyDescent="0.2">
      <c r="B66" s="108"/>
      <c r="C66" s="49" t="s">
        <v>63</v>
      </c>
      <c r="D66" s="49"/>
      <c r="E66" s="24"/>
      <c r="F66" s="61"/>
      <c r="G66" s="45"/>
      <c r="H66" s="25"/>
      <c r="I66" s="50"/>
    </row>
    <row r="67" spans="2:9" x14ac:dyDescent="0.2">
      <c r="B67" s="100"/>
      <c r="C67" s="9"/>
      <c r="D67" s="9" t="s">
        <v>64</v>
      </c>
      <c r="E67" s="23"/>
      <c r="F67" s="31" t="s">
        <v>65</v>
      </c>
      <c r="G67" s="107">
        <f>538612-H67</f>
        <v>438612</v>
      </c>
      <c r="H67" s="104">
        <v>100000</v>
      </c>
      <c r="I67" s="28">
        <f t="shared" ref="I67:I75" si="8">G67+H67</f>
        <v>538612</v>
      </c>
    </row>
    <row r="68" spans="2:9" x14ac:dyDescent="0.2">
      <c r="B68" s="100"/>
      <c r="C68" s="9"/>
      <c r="D68" s="9" t="s">
        <v>66</v>
      </c>
      <c r="E68" s="23"/>
      <c r="F68" s="31" t="s">
        <v>67</v>
      </c>
      <c r="G68" s="107"/>
      <c r="H68" s="104"/>
      <c r="I68" s="28">
        <f t="shared" si="8"/>
        <v>0</v>
      </c>
    </row>
    <row r="69" spans="2:9" x14ac:dyDescent="0.2">
      <c r="B69" s="100"/>
      <c r="C69" s="9"/>
      <c r="D69" s="9" t="s">
        <v>68</v>
      </c>
      <c r="E69" s="23"/>
      <c r="F69" s="31" t="s">
        <v>69</v>
      </c>
      <c r="G69" s="107">
        <f>163221-H69</f>
        <v>113221</v>
      </c>
      <c r="H69" s="104">
        <v>50000</v>
      </c>
      <c r="I69" s="28">
        <f t="shared" si="8"/>
        <v>163221</v>
      </c>
    </row>
    <row r="70" spans="2:9" x14ac:dyDescent="0.2">
      <c r="B70" s="100"/>
      <c r="C70" s="9"/>
      <c r="D70" s="9" t="s">
        <v>70</v>
      </c>
      <c r="E70" s="23"/>
      <c r="F70" s="31" t="s">
        <v>71</v>
      </c>
      <c r="G70" s="107">
        <f>411838.6806-H70</f>
        <v>366838.68060000002</v>
      </c>
      <c r="H70" s="104">
        <v>45000</v>
      </c>
      <c r="I70" s="28">
        <f t="shared" si="8"/>
        <v>411838.68060000002</v>
      </c>
    </row>
    <row r="71" spans="2:9" x14ac:dyDescent="0.2">
      <c r="B71" s="100"/>
      <c r="C71" s="9"/>
      <c r="D71" s="9" t="s">
        <v>72</v>
      </c>
      <c r="E71" s="23"/>
      <c r="F71" s="31" t="s">
        <v>73</v>
      </c>
      <c r="G71" s="107">
        <f>34286-H71</f>
        <v>24286</v>
      </c>
      <c r="H71" s="104">
        <v>10000</v>
      </c>
      <c r="I71" s="28">
        <f t="shared" si="8"/>
        <v>34286</v>
      </c>
    </row>
    <row r="72" spans="2:9" x14ac:dyDescent="0.2">
      <c r="B72" s="100"/>
      <c r="C72" s="9"/>
      <c r="D72" s="9" t="s">
        <v>74</v>
      </c>
      <c r="E72" s="23"/>
      <c r="F72" s="31" t="s">
        <v>75</v>
      </c>
      <c r="G72" s="107">
        <f>50334-H72</f>
        <v>30334</v>
      </c>
      <c r="H72" s="104">
        <v>20000</v>
      </c>
      <c r="I72" s="28">
        <f t="shared" si="8"/>
        <v>50334</v>
      </c>
    </row>
    <row r="73" spans="2:9" x14ac:dyDescent="0.2">
      <c r="B73" s="100"/>
      <c r="C73" s="9"/>
      <c r="D73" s="9" t="s">
        <v>76</v>
      </c>
      <c r="E73" s="23"/>
      <c r="F73" s="31" t="s">
        <v>77</v>
      </c>
      <c r="G73" s="107"/>
      <c r="H73" s="104"/>
      <c r="I73" s="28">
        <f t="shared" si="8"/>
        <v>0</v>
      </c>
    </row>
    <row r="74" spans="2:9" x14ac:dyDescent="0.2">
      <c r="B74" s="100"/>
      <c r="C74" s="9"/>
      <c r="D74" s="9" t="s">
        <v>78</v>
      </c>
      <c r="E74" s="23"/>
      <c r="F74" s="31" t="s">
        <v>79</v>
      </c>
      <c r="G74" s="107"/>
      <c r="H74" s="104"/>
      <c r="I74" s="28">
        <f t="shared" si="8"/>
        <v>0</v>
      </c>
    </row>
    <row r="75" spans="2:9" x14ac:dyDescent="0.2">
      <c r="B75" s="100"/>
      <c r="C75" s="9"/>
      <c r="D75" s="9" t="s">
        <v>80</v>
      </c>
      <c r="E75" s="23"/>
      <c r="F75" s="31" t="s">
        <v>81</v>
      </c>
      <c r="G75" s="107"/>
      <c r="H75" s="104"/>
      <c r="I75" s="28">
        <f t="shared" si="8"/>
        <v>0</v>
      </c>
    </row>
    <row r="76" spans="2:9" x14ac:dyDescent="0.2">
      <c r="B76" s="106"/>
      <c r="C76" s="36" t="s">
        <v>82</v>
      </c>
      <c r="D76" s="36"/>
      <c r="E76" s="37"/>
      <c r="F76" s="38"/>
      <c r="G76" s="39">
        <f t="shared" ref="G76:I76" si="9">SUM(G67:G75)</f>
        <v>973291.68060000008</v>
      </c>
      <c r="H76" s="39">
        <f t="shared" si="9"/>
        <v>225000</v>
      </c>
      <c r="I76" s="41">
        <f t="shared" si="9"/>
        <v>1198291.6806000001</v>
      </c>
    </row>
    <row r="77" spans="2:9" x14ac:dyDescent="0.2">
      <c r="B77" s="108"/>
      <c r="C77" s="49" t="s">
        <v>83</v>
      </c>
      <c r="D77" s="49"/>
      <c r="E77" s="24"/>
      <c r="F77" s="31"/>
      <c r="G77" s="40"/>
      <c r="H77" s="25"/>
      <c r="I77" s="50"/>
    </row>
    <row r="78" spans="2:9" x14ac:dyDescent="0.2">
      <c r="B78" s="100"/>
      <c r="C78" s="9"/>
      <c r="D78" s="9" t="s">
        <v>84</v>
      </c>
      <c r="E78" s="23"/>
      <c r="F78" s="31">
        <v>4100</v>
      </c>
      <c r="G78" s="107">
        <f>150000-H78</f>
        <v>75000</v>
      </c>
      <c r="H78" s="104">
        <v>75000</v>
      </c>
      <c r="I78" s="28">
        <f>G78+H78</f>
        <v>150000</v>
      </c>
    </row>
    <row r="79" spans="2:9" x14ac:dyDescent="0.2">
      <c r="B79" s="100"/>
      <c r="C79" s="9"/>
      <c r="D79" s="9" t="s">
        <v>85</v>
      </c>
      <c r="E79" s="23"/>
      <c r="F79" s="31">
        <v>4200</v>
      </c>
      <c r="G79" s="107">
        <f>19000-H79</f>
        <v>9000</v>
      </c>
      <c r="H79" s="104">
        <v>10000</v>
      </c>
      <c r="I79" s="28">
        <f>G79+H79</f>
        <v>19000</v>
      </c>
    </row>
    <row r="80" spans="2:9" x14ac:dyDescent="0.2">
      <c r="B80" s="100"/>
      <c r="C80" s="9"/>
      <c r="D80" s="9" t="s">
        <v>86</v>
      </c>
      <c r="E80" s="23"/>
      <c r="F80" s="31">
        <v>4300</v>
      </c>
      <c r="G80" s="107">
        <f>195000-H80</f>
        <v>105000</v>
      </c>
      <c r="H80" s="104">
        <v>90000</v>
      </c>
      <c r="I80" s="28">
        <f>G80+H80</f>
        <v>195000</v>
      </c>
    </row>
    <row r="81" spans="2:9" x14ac:dyDescent="0.2">
      <c r="B81" s="100"/>
      <c r="C81" s="9"/>
      <c r="D81" s="9" t="s">
        <v>87</v>
      </c>
      <c r="E81" s="23"/>
      <c r="F81" s="31">
        <v>4400</v>
      </c>
      <c r="G81" s="107">
        <f>267000-H81</f>
        <v>117000</v>
      </c>
      <c r="H81" s="104">
        <v>150000</v>
      </c>
      <c r="I81" s="28">
        <f>G81+H81</f>
        <v>267000</v>
      </c>
    </row>
    <row r="82" spans="2:9" x14ac:dyDescent="0.2">
      <c r="B82" s="100"/>
      <c r="C82" s="9"/>
      <c r="D82" s="9" t="s">
        <v>88</v>
      </c>
      <c r="E82" s="23"/>
      <c r="F82" s="31">
        <v>4700</v>
      </c>
      <c r="G82" s="107">
        <f>1000-H82</f>
        <v>1000</v>
      </c>
      <c r="H82" s="104"/>
      <c r="I82" s="28">
        <f>G82+H82</f>
        <v>1000</v>
      </c>
    </row>
    <row r="83" spans="2:9" x14ac:dyDescent="0.2">
      <c r="B83" s="100"/>
      <c r="C83" s="9" t="s">
        <v>89</v>
      </c>
      <c r="D83" s="9"/>
      <c r="E83" s="23"/>
      <c r="F83" s="38"/>
      <c r="G83" s="60">
        <f t="shared" ref="G83:I83" si="10">SUM(G78:G82)</f>
        <v>307000</v>
      </c>
      <c r="H83" s="60">
        <f t="shared" si="10"/>
        <v>325000</v>
      </c>
      <c r="I83" s="41">
        <f t="shared" si="10"/>
        <v>632000</v>
      </c>
    </row>
    <row r="84" spans="2:9" x14ac:dyDescent="0.2">
      <c r="B84" s="108"/>
      <c r="C84" s="49" t="s">
        <v>90</v>
      </c>
      <c r="D84" s="49"/>
      <c r="E84" s="24"/>
      <c r="F84" s="31"/>
      <c r="G84" s="45"/>
      <c r="H84" s="25"/>
      <c r="I84" s="50"/>
    </row>
    <row r="85" spans="2:9" x14ac:dyDescent="0.2">
      <c r="B85" s="100"/>
      <c r="C85" s="9"/>
      <c r="D85" s="9" t="s">
        <v>91</v>
      </c>
      <c r="E85" s="23"/>
      <c r="F85" s="31">
        <v>5100</v>
      </c>
      <c r="G85" s="107"/>
      <c r="H85" s="107"/>
      <c r="I85" s="28">
        <f t="shared" ref="I85:I93" si="11">G85+H85</f>
        <v>0</v>
      </c>
    </row>
    <row r="86" spans="2:9" x14ac:dyDescent="0.2">
      <c r="B86" s="100"/>
      <c r="C86" s="9"/>
      <c r="D86" s="9" t="s">
        <v>92</v>
      </c>
      <c r="E86" s="23"/>
      <c r="F86" s="31">
        <v>5200</v>
      </c>
      <c r="G86" s="107">
        <f>55000-H86</f>
        <v>0</v>
      </c>
      <c r="H86" s="107">
        <v>55000</v>
      </c>
      <c r="I86" s="28">
        <f t="shared" si="11"/>
        <v>55000</v>
      </c>
    </row>
    <row r="87" spans="2:9" x14ac:dyDescent="0.2">
      <c r="B87" s="100"/>
      <c r="C87" s="9"/>
      <c r="D87" s="9" t="s">
        <v>93</v>
      </c>
      <c r="E87" s="23"/>
      <c r="F87" s="31">
        <v>5300</v>
      </c>
      <c r="G87" s="107">
        <f>10000-H87</f>
        <v>10000</v>
      </c>
      <c r="H87" s="107"/>
      <c r="I87" s="28">
        <f t="shared" si="11"/>
        <v>10000</v>
      </c>
    </row>
    <row r="88" spans="2:9" x14ac:dyDescent="0.2">
      <c r="B88" s="100"/>
      <c r="C88" s="9"/>
      <c r="D88" s="9" t="s">
        <v>94</v>
      </c>
      <c r="E88" s="23"/>
      <c r="F88" s="31">
        <v>5400</v>
      </c>
      <c r="G88" s="107">
        <f>30000-H88</f>
        <v>30000</v>
      </c>
      <c r="H88" s="107"/>
      <c r="I88" s="28">
        <f t="shared" si="11"/>
        <v>30000</v>
      </c>
    </row>
    <row r="89" spans="2:9" x14ac:dyDescent="0.2">
      <c r="B89" s="100"/>
      <c r="C89" s="9"/>
      <c r="D89" s="9" t="s">
        <v>95</v>
      </c>
      <c r="E89" s="23"/>
      <c r="F89" s="31">
        <v>5500</v>
      </c>
      <c r="G89" s="107">
        <f>190000-H89</f>
        <v>49500</v>
      </c>
      <c r="H89" s="107">
        <v>140500</v>
      </c>
      <c r="I89" s="28">
        <f t="shared" si="11"/>
        <v>190000</v>
      </c>
    </row>
    <row r="90" spans="2:9" x14ac:dyDescent="0.2">
      <c r="B90" s="100"/>
      <c r="C90" s="9"/>
      <c r="D90" s="9" t="s">
        <v>96</v>
      </c>
      <c r="E90" s="23"/>
      <c r="F90" s="31">
        <v>5600</v>
      </c>
      <c r="G90" s="107">
        <f>327243.5-H90</f>
        <v>147243.5</v>
      </c>
      <c r="H90" s="107">
        <v>180000</v>
      </c>
      <c r="I90" s="28">
        <f t="shared" si="11"/>
        <v>327243.5</v>
      </c>
    </row>
    <row r="91" spans="2:9" x14ac:dyDescent="0.2">
      <c r="B91" s="100"/>
      <c r="C91" s="9"/>
      <c r="D91" s="9" t="s">
        <v>141</v>
      </c>
      <c r="E91" s="23"/>
      <c r="F91" s="31">
        <v>5700</v>
      </c>
      <c r="G91" s="107"/>
      <c r="H91" s="107"/>
      <c r="I91" s="28">
        <f t="shared" si="11"/>
        <v>0</v>
      </c>
    </row>
    <row r="92" spans="2:9" x14ac:dyDescent="0.2">
      <c r="B92" s="100"/>
      <c r="C92" s="9"/>
      <c r="D92" s="9" t="s">
        <v>151</v>
      </c>
      <c r="E92" s="23"/>
      <c r="F92" s="31">
        <v>5800</v>
      </c>
      <c r="G92" s="107">
        <f>812319-H92</f>
        <v>622319</v>
      </c>
      <c r="H92" s="107">
        <v>190000</v>
      </c>
      <c r="I92" s="28">
        <f t="shared" si="11"/>
        <v>812319</v>
      </c>
    </row>
    <row r="93" spans="2:9" x14ac:dyDescent="0.2">
      <c r="B93" s="100"/>
      <c r="C93" s="9"/>
      <c r="D93" s="9" t="s">
        <v>97</v>
      </c>
      <c r="E93" s="23"/>
      <c r="F93" s="31">
        <v>5900</v>
      </c>
      <c r="G93" s="107">
        <f>105000-H93</f>
        <v>105000</v>
      </c>
      <c r="H93" s="107"/>
      <c r="I93" s="28">
        <f t="shared" si="11"/>
        <v>105000</v>
      </c>
    </row>
    <row r="94" spans="2:9" x14ac:dyDescent="0.2">
      <c r="B94" s="100"/>
      <c r="C94" s="9" t="s">
        <v>98</v>
      </c>
      <c r="D94" s="9"/>
      <c r="E94" s="23"/>
      <c r="F94" s="38"/>
      <c r="G94" s="39">
        <f t="shared" ref="G94:I94" si="12">SUM(G84:G93)</f>
        <v>964062.5</v>
      </c>
      <c r="H94" s="60">
        <f t="shared" si="12"/>
        <v>565500</v>
      </c>
      <c r="I94" s="41">
        <f t="shared" si="12"/>
        <v>1529562.5</v>
      </c>
    </row>
    <row r="95" spans="2:9" x14ac:dyDescent="0.2">
      <c r="B95" s="108"/>
      <c r="C95" s="49" t="s">
        <v>99</v>
      </c>
      <c r="D95" s="49"/>
      <c r="E95" s="24"/>
      <c r="F95" s="31"/>
      <c r="G95" s="40"/>
      <c r="H95" s="25"/>
      <c r="I95" s="50"/>
    </row>
    <row r="96" spans="2:9" x14ac:dyDescent="0.2">
      <c r="B96" s="100"/>
      <c r="C96" s="9"/>
      <c r="D96" s="9" t="s">
        <v>100</v>
      </c>
      <c r="E96" s="23"/>
      <c r="F96" s="31">
        <v>6900</v>
      </c>
      <c r="G96" s="107">
        <f>59016.72-H96</f>
        <v>59016.72</v>
      </c>
      <c r="H96" s="107"/>
      <c r="I96" s="28">
        <f>G96+H96</f>
        <v>59016.72</v>
      </c>
    </row>
    <row r="97" spans="2:9" x14ac:dyDescent="0.2">
      <c r="B97" s="100"/>
      <c r="C97" s="9" t="s">
        <v>101</v>
      </c>
      <c r="D97" s="9"/>
      <c r="E97" s="23"/>
      <c r="F97" s="38"/>
      <c r="G97" s="39">
        <f t="shared" ref="G97:I97" si="13">SUM(G96:G96)</f>
        <v>59016.72</v>
      </c>
      <c r="H97" s="60">
        <f t="shared" si="13"/>
        <v>0</v>
      </c>
      <c r="I97" s="41">
        <f t="shared" si="13"/>
        <v>59016.72</v>
      </c>
    </row>
    <row r="98" spans="2:9" x14ac:dyDescent="0.2">
      <c r="B98" s="108"/>
      <c r="C98" s="49" t="s">
        <v>102</v>
      </c>
      <c r="D98" s="49"/>
      <c r="E98" s="24"/>
      <c r="F98" s="61"/>
      <c r="G98" s="45"/>
      <c r="H98" s="25"/>
      <c r="I98" s="50"/>
    </row>
    <row r="99" spans="2:9" x14ac:dyDescent="0.2">
      <c r="B99" s="100"/>
      <c r="C99" s="9"/>
      <c r="D99" s="9" t="s">
        <v>150</v>
      </c>
      <c r="E99" s="23"/>
      <c r="F99" s="31" t="s">
        <v>103</v>
      </c>
      <c r="G99" s="107"/>
      <c r="H99" s="107"/>
      <c r="I99" s="28">
        <f t="shared" ref="I99:I105" si="14">G99+H99</f>
        <v>0</v>
      </c>
    </row>
    <row r="100" spans="2:9" x14ac:dyDescent="0.2">
      <c r="B100" s="100"/>
      <c r="C100" s="9"/>
      <c r="D100" s="9" t="s">
        <v>104</v>
      </c>
      <c r="E100" s="23"/>
      <c r="F100" s="31" t="s">
        <v>105</v>
      </c>
      <c r="G100" s="107"/>
      <c r="H100" s="107"/>
      <c r="I100" s="28">
        <f t="shared" si="14"/>
        <v>0</v>
      </c>
    </row>
    <row r="101" spans="2:9" x14ac:dyDescent="0.2">
      <c r="B101" s="100"/>
      <c r="C101" s="9"/>
      <c r="D101" s="9" t="s">
        <v>106</v>
      </c>
      <c r="E101" s="23"/>
      <c r="F101" s="31" t="s">
        <v>107</v>
      </c>
      <c r="G101" s="107"/>
      <c r="H101" s="107"/>
      <c r="I101" s="28">
        <f t="shared" si="14"/>
        <v>0</v>
      </c>
    </row>
    <row r="102" spans="2:9" x14ac:dyDescent="0.2">
      <c r="B102" s="100"/>
      <c r="C102" s="9"/>
      <c r="D102" s="9" t="s">
        <v>108</v>
      </c>
      <c r="E102" s="23"/>
      <c r="F102" s="31" t="s">
        <v>109</v>
      </c>
      <c r="G102" s="107"/>
      <c r="H102" s="107"/>
      <c r="I102" s="28">
        <f t="shared" si="14"/>
        <v>0</v>
      </c>
    </row>
    <row r="103" spans="2:9" x14ac:dyDescent="0.2">
      <c r="B103" s="100"/>
      <c r="C103" s="9"/>
      <c r="D103" s="9" t="s">
        <v>142</v>
      </c>
      <c r="E103" s="23"/>
      <c r="F103" s="31" t="s">
        <v>110</v>
      </c>
      <c r="G103" s="107"/>
      <c r="H103" s="107"/>
      <c r="I103" s="28">
        <f t="shared" si="14"/>
        <v>0</v>
      </c>
    </row>
    <row r="104" spans="2:9" x14ac:dyDescent="0.2">
      <c r="B104" s="100"/>
      <c r="C104" s="9"/>
      <c r="D104" s="9" t="s">
        <v>111</v>
      </c>
      <c r="E104" s="23"/>
      <c r="F104" s="31" t="s">
        <v>112</v>
      </c>
      <c r="G104" s="107">
        <f>4504-H104</f>
        <v>4504</v>
      </c>
      <c r="H104" s="107"/>
      <c r="I104" s="28">
        <f t="shared" si="14"/>
        <v>4504</v>
      </c>
    </row>
    <row r="105" spans="2:9" x14ac:dyDescent="0.2">
      <c r="B105" s="100"/>
      <c r="C105" s="9"/>
      <c r="D105" s="9" t="s">
        <v>113</v>
      </c>
      <c r="E105" s="23"/>
      <c r="F105" s="31">
        <v>7439</v>
      </c>
      <c r="G105" s="107"/>
      <c r="H105" s="107"/>
      <c r="I105" s="28">
        <f t="shared" si="14"/>
        <v>0</v>
      </c>
    </row>
    <row r="106" spans="2:9" x14ac:dyDescent="0.2">
      <c r="B106" s="100"/>
      <c r="C106" s="9" t="s">
        <v>114</v>
      </c>
      <c r="D106" s="9"/>
      <c r="E106" s="23"/>
      <c r="F106" s="38"/>
      <c r="G106" s="39">
        <f t="shared" ref="G106:I106" si="15">SUM(G99:G105)</f>
        <v>4504</v>
      </c>
      <c r="H106" s="60">
        <f t="shared" si="15"/>
        <v>0</v>
      </c>
      <c r="I106" s="39">
        <f t="shared" si="15"/>
        <v>4504</v>
      </c>
    </row>
    <row r="107" spans="2:9" x14ac:dyDescent="0.2">
      <c r="B107" s="108"/>
      <c r="C107" s="49"/>
      <c r="D107" s="49"/>
      <c r="E107" s="24"/>
      <c r="F107" s="31"/>
      <c r="G107" s="45"/>
      <c r="H107" s="45"/>
      <c r="I107" s="40"/>
    </row>
    <row r="108" spans="2:9" x14ac:dyDescent="0.2">
      <c r="B108" s="109"/>
      <c r="C108" s="54" t="s">
        <v>115</v>
      </c>
      <c r="D108" s="54"/>
      <c r="E108" s="55"/>
      <c r="F108" s="62"/>
      <c r="G108" s="63">
        <f t="shared" ref="G108:I108" si="16">+G58+G65+G76+G83+G94+G97+G106</f>
        <v>5451786.9006000003</v>
      </c>
      <c r="H108" s="63">
        <f t="shared" si="16"/>
        <v>2400500</v>
      </c>
      <c r="I108" s="63">
        <f t="shared" si="16"/>
        <v>7852286.9006000003</v>
      </c>
    </row>
    <row r="109" spans="2:9" x14ac:dyDescent="0.2">
      <c r="B109" s="108" t="s">
        <v>116</v>
      </c>
      <c r="C109" s="49"/>
      <c r="D109" s="49"/>
      <c r="E109" s="24"/>
      <c r="F109" s="31"/>
      <c r="G109" s="40"/>
      <c r="H109" s="25"/>
      <c r="I109" s="50"/>
    </row>
    <row r="110" spans="2:9" x14ac:dyDescent="0.2">
      <c r="B110" s="100"/>
      <c r="C110" s="9" t="s">
        <v>117</v>
      </c>
      <c r="D110" s="9"/>
      <c r="E110" s="23"/>
      <c r="F110" s="38"/>
      <c r="G110" s="41">
        <f t="shared" ref="G110:I110" si="17">+G51-G108</f>
        <v>74315.499400000088</v>
      </c>
      <c r="H110" s="40">
        <f t="shared" si="17"/>
        <v>-4034</v>
      </c>
      <c r="I110" s="41">
        <f t="shared" si="17"/>
        <v>70281.499400000088</v>
      </c>
    </row>
    <row r="111" spans="2:9" x14ac:dyDescent="0.2">
      <c r="B111" s="108"/>
      <c r="C111" s="49"/>
      <c r="D111" s="49"/>
      <c r="E111" s="24"/>
      <c r="F111" s="31"/>
      <c r="G111" s="45"/>
      <c r="H111" s="25"/>
      <c r="I111" s="50"/>
    </row>
    <row r="112" spans="2:9" x14ac:dyDescent="0.2">
      <c r="B112" s="100" t="s">
        <v>118</v>
      </c>
      <c r="C112" s="9"/>
      <c r="D112" s="9"/>
      <c r="E112" s="23"/>
      <c r="F112" s="31"/>
      <c r="G112" s="40"/>
      <c r="H112" s="40"/>
      <c r="I112" s="40"/>
    </row>
    <row r="113" spans="2:9" x14ac:dyDescent="0.2">
      <c r="B113" s="100"/>
      <c r="C113" s="9" t="s">
        <v>119</v>
      </c>
      <c r="D113" s="9"/>
      <c r="E113" s="23"/>
      <c r="F113" s="31" t="s">
        <v>120</v>
      </c>
      <c r="G113" s="107"/>
      <c r="H113" s="107"/>
      <c r="I113" s="28">
        <f>G113+H113</f>
        <v>0</v>
      </c>
    </row>
    <row r="114" spans="2:9" x14ac:dyDescent="0.2">
      <c r="B114" s="100"/>
      <c r="C114" s="9" t="s">
        <v>121</v>
      </c>
      <c r="D114" s="9"/>
      <c r="E114" s="23"/>
      <c r="F114" s="31" t="s">
        <v>122</v>
      </c>
      <c r="G114" s="107"/>
      <c r="H114" s="107"/>
      <c r="I114" s="28">
        <f>G114+H114</f>
        <v>0</v>
      </c>
    </row>
    <row r="115" spans="2:9" x14ac:dyDescent="0.2">
      <c r="B115" s="100"/>
      <c r="C115" s="9" t="s">
        <v>143</v>
      </c>
      <c r="D115" s="9"/>
      <c r="E115" s="23"/>
      <c r="F115" s="31" t="s">
        <v>123</v>
      </c>
      <c r="G115" s="107">
        <v>-4034</v>
      </c>
      <c r="H115" s="107">
        <v>4034</v>
      </c>
      <c r="I115" s="28">
        <f>G115+H115</f>
        <v>0</v>
      </c>
    </row>
    <row r="116" spans="2:9" x14ac:dyDescent="0.2">
      <c r="B116" s="100"/>
      <c r="C116" s="9"/>
      <c r="D116" s="64" t="s">
        <v>124</v>
      </c>
      <c r="E116" s="65"/>
      <c r="F116" s="31"/>
      <c r="G116" s="40"/>
      <c r="H116" s="40"/>
      <c r="I116" s="28"/>
    </row>
    <row r="117" spans="2:9" x14ac:dyDescent="0.2">
      <c r="B117" s="100"/>
      <c r="C117" s="9" t="s">
        <v>125</v>
      </c>
      <c r="D117" s="9"/>
      <c r="E117" s="23"/>
      <c r="F117" s="38"/>
      <c r="G117" s="41">
        <f t="shared" ref="G117:H117" si="18">SUM(G113:G116)</f>
        <v>-4034</v>
      </c>
      <c r="H117" s="40">
        <f t="shared" si="18"/>
        <v>4034</v>
      </c>
      <c r="I117" s="41">
        <f>SUM(I113:I116)</f>
        <v>0</v>
      </c>
    </row>
    <row r="118" spans="2:9" x14ac:dyDescent="0.2">
      <c r="B118" s="108"/>
      <c r="C118" s="49"/>
      <c r="D118" s="49"/>
      <c r="E118" s="24"/>
      <c r="F118" s="31"/>
      <c r="G118" s="40"/>
      <c r="H118" s="45"/>
      <c r="I118" s="32"/>
    </row>
    <row r="119" spans="2:9" x14ac:dyDescent="0.2">
      <c r="B119" s="106" t="s">
        <v>144</v>
      </c>
      <c r="C119" s="36"/>
      <c r="D119" s="36"/>
      <c r="E119" s="37"/>
      <c r="F119" s="38"/>
      <c r="G119" s="41">
        <f t="shared" ref="G119:I119" si="19">+G110+G117</f>
        <v>70281.499400000088</v>
      </c>
      <c r="H119" s="41">
        <f t="shared" si="19"/>
        <v>0</v>
      </c>
      <c r="I119" s="41">
        <f t="shared" si="19"/>
        <v>70281.499400000088</v>
      </c>
    </row>
    <row r="120" spans="2:9" x14ac:dyDescent="0.2">
      <c r="B120" s="100"/>
      <c r="C120" s="9"/>
      <c r="D120" s="9"/>
      <c r="E120" s="23"/>
      <c r="F120" s="44"/>
      <c r="G120" s="40"/>
      <c r="H120" s="25"/>
      <c r="I120" s="50"/>
    </row>
    <row r="121" spans="2:9" x14ac:dyDescent="0.2">
      <c r="B121" s="100" t="s">
        <v>145</v>
      </c>
      <c r="C121" s="9"/>
      <c r="D121" s="9"/>
      <c r="E121" s="23"/>
      <c r="F121" s="44"/>
      <c r="G121" s="40"/>
      <c r="H121" s="40"/>
      <c r="I121" s="40"/>
    </row>
    <row r="122" spans="2:9" x14ac:dyDescent="0.2">
      <c r="B122" s="100"/>
      <c r="C122" s="9" t="s">
        <v>126</v>
      </c>
      <c r="D122" s="9"/>
      <c r="E122" s="23"/>
      <c r="F122" s="44"/>
      <c r="G122" s="40"/>
      <c r="H122" s="40"/>
      <c r="I122" s="40"/>
    </row>
    <row r="123" spans="2:9" x14ac:dyDescent="0.2">
      <c r="B123" s="100"/>
      <c r="C123" s="9"/>
      <c r="D123" s="9" t="s">
        <v>146</v>
      </c>
      <c r="E123" s="23"/>
      <c r="F123" s="44">
        <v>9791</v>
      </c>
      <c r="G123" s="107">
        <f>'PY Est. Actuals vs CY Budget'!G126</f>
        <v>2547296.9948860249</v>
      </c>
      <c r="H123" s="104"/>
      <c r="I123" s="28">
        <f>G123+H123</f>
        <v>2547296.9948860249</v>
      </c>
    </row>
    <row r="124" spans="2:9" x14ac:dyDescent="0.2">
      <c r="B124" s="100"/>
      <c r="C124" s="9"/>
      <c r="D124" s="9" t="s">
        <v>127</v>
      </c>
      <c r="E124" s="23"/>
      <c r="F124" s="68" t="s">
        <v>128</v>
      </c>
      <c r="G124" s="107"/>
      <c r="H124" s="104"/>
      <c r="I124" s="28">
        <f>G124+H124</f>
        <v>0</v>
      </c>
    </row>
    <row r="125" spans="2:9" x14ac:dyDescent="0.2">
      <c r="B125" s="110"/>
      <c r="C125" s="70"/>
      <c r="D125" s="70" t="s">
        <v>129</v>
      </c>
      <c r="E125" s="71"/>
      <c r="F125" s="72"/>
      <c r="G125" s="73">
        <f t="shared" ref="G125:H125" si="20">SUM(G120:G124)</f>
        <v>2547296.9948860249</v>
      </c>
      <c r="H125" s="74">
        <f t="shared" si="20"/>
        <v>0</v>
      </c>
      <c r="I125" s="74">
        <f t="shared" ref="I125" si="21">SUM(I121:I124)</f>
        <v>2547296.9948860249</v>
      </c>
    </row>
    <row r="126" spans="2:9" x14ac:dyDescent="0.2">
      <c r="B126" s="111"/>
      <c r="C126" s="77" t="s">
        <v>130</v>
      </c>
      <c r="D126" s="78"/>
      <c r="E126" s="79"/>
      <c r="F126" s="80"/>
      <c r="G126" s="81">
        <f t="shared" ref="G126:I126" si="22">+G125+G119</f>
        <v>2617578.4942860249</v>
      </c>
      <c r="H126" s="81">
        <f t="shared" si="22"/>
        <v>0</v>
      </c>
      <c r="I126" s="81">
        <f t="shared" si="22"/>
        <v>2617578.4942860249</v>
      </c>
    </row>
    <row r="127" spans="2:9" x14ac:dyDescent="0.2">
      <c r="B127" s="108"/>
      <c r="C127" s="49"/>
      <c r="D127" s="49"/>
      <c r="E127" s="24"/>
      <c r="F127" s="61"/>
      <c r="G127" s="40"/>
      <c r="H127" s="40"/>
      <c r="I127" s="40"/>
    </row>
    <row r="128" spans="2:9" x14ac:dyDescent="0.2">
      <c r="B128" s="100"/>
      <c r="C128" s="9" t="s">
        <v>131</v>
      </c>
      <c r="D128" s="9"/>
      <c r="E128" s="23"/>
      <c r="F128" s="31"/>
      <c r="G128" s="40"/>
      <c r="H128" s="40"/>
      <c r="I128" s="40"/>
    </row>
    <row r="129" spans="2:9" x14ac:dyDescent="0.2">
      <c r="B129" s="100"/>
      <c r="C129" s="9"/>
      <c r="D129" s="9" t="s">
        <v>147</v>
      </c>
      <c r="E129" s="23"/>
      <c r="F129" s="31">
        <v>9796</v>
      </c>
      <c r="G129" s="107">
        <f>402828-'Prelim Budget Template'!G96</f>
        <v>343811.28</v>
      </c>
      <c r="H129" s="104"/>
      <c r="I129" s="28">
        <f>G129+H129</f>
        <v>343811.28</v>
      </c>
    </row>
    <row r="130" spans="2:9" x14ac:dyDescent="0.2">
      <c r="B130" s="100"/>
      <c r="C130" s="9"/>
      <c r="D130" s="9" t="s">
        <v>132</v>
      </c>
      <c r="E130" s="23"/>
      <c r="F130" s="31">
        <v>9797</v>
      </c>
      <c r="G130" s="105"/>
      <c r="H130" s="104">
        <f>H126</f>
        <v>0</v>
      </c>
      <c r="I130" s="28">
        <f>G130+H130</f>
        <v>0</v>
      </c>
    </row>
    <row r="131" spans="2:9" x14ac:dyDescent="0.2">
      <c r="B131" s="106"/>
      <c r="C131" s="36"/>
      <c r="D131" s="36" t="s">
        <v>133</v>
      </c>
      <c r="E131" s="37"/>
      <c r="F131" s="38">
        <v>9791</v>
      </c>
      <c r="G131" s="112">
        <f>G126</f>
        <v>2617578.4942860249</v>
      </c>
      <c r="H131" s="105"/>
      <c r="I131" s="41">
        <f>G131+H131</f>
        <v>2617578.4942860249</v>
      </c>
    </row>
    <row r="132" spans="2:9" x14ac:dyDescent="0.2">
      <c r="F132" s="89"/>
    </row>
    <row r="133" spans="2:9" x14ac:dyDescent="0.2">
      <c r="F133" s="89"/>
    </row>
    <row r="134" spans="2:9" x14ac:dyDescent="0.2">
      <c r="F134" s="89"/>
    </row>
    <row r="135" spans="2:9" x14ac:dyDescent="0.2">
      <c r="F135" s="89"/>
    </row>
    <row r="136" spans="2:9" x14ac:dyDescent="0.2">
      <c r="F136" s="89"/>
    </row>
    <row r="137" spans="2:9" x14ac:dyDescent="0.2">
      <c r="F137" s="89"/>
    </row>
    <row r="138" spans="2:9" x14ac:dyDescent="0.2">
      <c r="F138" s="89"/>
    </row>
    <row r="139" spans="2:9" x14ac:dyDescent="0.2">
      <c r="F139" s="89"/>
    </row>
    <row r="140" spans="2:9" x14ac:dyDescent="0.2">
      <c r="F140" s="89"/>
    </row>
    <row r="141" spans="2:9" x14ac:dyDescent="0.2">
      <c r="F141" s="89"/>
    </row>
    <row r="142" spans="2:9" x14ac:dyDescent="0.2">
      <c r="F142" s="89"/>
    </row>
    <row r="143" spans="2:9" x14ac:dyDescent="0.2">
      <c r="F143" s="89"/>
    </row>
    <row r="144" spans="2:9" x14ac:dyDescent="0.2">
      <c r="F144" s="89"/>
    </row>
    <row r="145" spans="6:6" x14ac:dyDescent="0.2">
      <c r="F145" s="89"/>
    </row>
    <row r="146" spans="6:6" x14ac:dyDescent="0.2">
      <c r="F146" s="89"/>
    </row>
    <row r="147" spans="6:6" x14ac:dyDescent="0.2">
      <c r="F147" s="89"/>
    </row>
    <row r="148" spans="6:6" x14ac:dyDescent="0.2">
      <c r="F148" s="89"/>
    </row>
    <row r="149" spans="6:6" x14ac:dyDescent="0.2">
      <c r="F149" s="89"/>
    </row>
    <row r="150" spans="6:6" x14ac:dyDescent="0.2">
      <c r="F150" s="89"/>
    </row>
    <row r="151" spans="6:6" x14ac:dyDescent="0.2">
      <c r="F151" s="89"/>
    </row>
    <row r="152" spans="6:6" x14ac:dyDescent="0.2">
      <c r="F152" s="89"/>
    </row>
    <row r="153" spans="6:6" x14ac:dyDescent="0.2">
      <c r="F153" s="89"/>
    </row>
    <row r="154" spans="6:6" x14ac:dyDescent="0.2">
      <c r="F154" s="89"/>
    </row>
    <row r="155" spans="6:6" x14ac:dyDescent="0.2">
      <c r="F155" s="89"/>
    </row>
    <row r="156" spans="6:6" x14ac:dyDescent="0.2">
      <c r="F156" s="89"/>
    </row>
    <row r="157" spans="6:6" x14ac:dyDescent="0.2">
      <c r="F157" s="89"/>
    </row>
    <row r="158" spans="6:6" x14ac:dyDescent="0.2">
      <c r="F158" s="89"/>
    </row>
    <row r="159" spans="6:6" x14ac:dyDescent="0.2">
      <c r="F159" s="89"/>
    </row>
    <row r="160" spans="6:6" x14ac:dyDescent="0.2">
      <c r="F160" s="89"/>
    </row>
    <row r="161" spans="6:6" x14ac:dyDescent="0.2">
      <c r="F161" s="89"/>
    </row>
    <row r="162" spans="6:6" x14ac:dyDescent="0.2">
      <c r="F162" s="89"/>
    </row>
    <row r="163" spans="6:6" x14ac:dyDescent="0.2">
      <c r="F163" s="89"/>
    </row>
    <row r="164" spans="6:6" x14ac:dyDescent="0.2">
      <c r="F164" s="89"/>
    </row>
    <row r="165" spans="6:6" x14ac:dyDescent="0.2">
      <c r="F165" s="89"/>
    </row>
    <row r="166" spans="6:6" x14ac:dyDescent="0.2">
      <c r="F166" s="89"/>
    </row>
    <row r="167" spans="6:6" x14ac:dyDescent="0.2">
      <c r="F167" s="89"/>
    </row>
    <row r="168" spans="6:6" x14ac:dyDescent="0.2">
      <c r="F168" s="89"/>
    </row>
    <row r="169" spans="6:6" x14ac:dyDescent="0.2">
      <c r="F169" s="89"/>
    </row>
    <row r="170" spans="6:6" x14ac:dyDescent="0.2">
      <c r="F170" s="89"/>
    </row>
    <row r="171" spans="6:6" x14ac:dyDescent="0.2">
      <c r="F171" s="89"/>
    </row>
    <row r="172" spans="6:6" x14ac:dyDescent="0.2">
      <c r="F172" s="89"/>
    </row>
    <row r="173" spans="6:6" x14ac:dyDescent="0.2">
      <c r="F173" s="89"/>
    </row>
    <row r="174" spans="6:6" x14ac:dyDescent="0.2">
      <c r="F174" s="89"/>
    </row>
    <row r="175" spans="6:6" x14ac:dyDescent="0.2">
      <c r="F175" s="89"/>
    </row>
    <row r="176" spans="6:6" x14ac:dyDescent="0.2">
      <c r="F176" s="89"/>
    </row>
    <row r="177" spans="6:6" x14ac:dyDescent="0.2">
      <c r="F177" s="89"/>
    </row>
    <row r="178" spans="6:6" x14ac:dyDescent="0.2">
      <c r="F178" s="89"/>
    </row>
    <row r="179" spans="6:6" x14ac:dyDescent="0.2">
      <c r="F179" s="89"/>
    </row>
    <row r="180" spans="6:6" x14ac:dyDescent="0.2">
      <c r="F180" s="89"/>
    </row>
    <row r="181" spans="6:6" x14ac:dyDescent="0.2">
      <c r="F181" s="89"/>
    </row>
    <row r="182" spans="6:6" x14ac:dyDescent="0.2">
      <c r="F182" s="89"/>
    </row>
    <row r="183" spans="6:6" x14ac:dyDescent="0.2">
      <c r="F183" s="89"/>
    </row>
    <row r="184" spans="6:6" x14ac:dyDescent="0.2">
      <c r="F184" s="89"/>
    </row>
    <row r="185" spans="6:6" x14ac:dyDescent="0.2">
      <c r="F185" s="89"/>
    </row>
    <row r="186" spans="6:6" x14ac:dyDescent="0.2">
      <c r="F186" s="89"/>
    </row>
    <row r="187" spans="6:6" x14ac:dyDescent="0.2">
      <c r="F187" s="89"/>
    </row>
    <row r="188" spans="6:6" x14ac:dyDescent="0.2">
      <c r="F188" s="89"/>
    </row>
    <row r="189" spans="6:6" x14ac:dyDescent="0.2">
      <c r="F189" s="89"/>
    </row>
    <row r="190" spans="6:6" x14ac:dyDescent="0.2">
      <c r="F190" s="89"/>
    </row>
    <row r="191" spans="6:6" x14ac:dyDescent="0.2">
      <c r="F191" s="89"/>
    </row>
    <row r="192" spans="6:6" x14ac:dyDescent="0.2">
      <c r="F192" s="89"/>
    </row>
    <row r="193" spans="6:6" x14ac:dyDescent="0.2">
      <c r="F193" s="89"/>
    </row>
    <row r="194" spans="6:6" x14ac:dyDescent="0.2">
      <c r="F194" s="89"/>
    </row>
    <row r="195" spans="6:6" x14ac:dyDescent="0.2">
      <c r="F195" s="89"/>
    </row>
    <row r="196" spans="6:6" x14ac:dyDescent="0.2">
      <c r="F196" s="89"/>
    </row>
    <row r="197" spans="6:6" x14ac:dyDescent="0.2">
      <c r="F197" s="89"/>
    </row>
    <row r="198" spans="6:6" x14ac:dyDescent="0.2">
      <c r="F198" s="89"/>
    </row>
    <row r="199" spans="6:6" x14ac:dyDescent="0.2">
      <c r="F199" s="89"/>
    </row>
    <row r="200" spans="6:6" x14ac:dyDescent="0.2">
      <c r="F200" s="89"/>
    </row>
    <row r="201" spans="6:6" x14ac:dyDescent="0.2">
      <c r="F201" s="89"/>
    </row>
    <row r="202" spans="6:6" x14ac:dyDescent="0.2">
      <c r="F202" s="89"/>
    </row>
    <row r="203" spans="6:6" x14ac:dyDescent="0.2">
      <c r="F203" s="89"/>
    </row>
    <row r="204" spans="6:6" x14ac:dyDescent="0.2">
      <c r="F204" s="89"/>
    </row>
    <row r="205" spans="6:6" x14ac:dyDescent="0.2">
      <c r="F205" s="89"/>
    </row>
    <row r="206" spans="6:6" x14ac:dyDescent="0.2">
      <c r="F206" s="89"/>
    </row>
    <row r="207" spans="6:6" x14ac:dyDescent="0.2">
      <c r="F207" s="89"/>
    </row>
    <row r="208" spans="6:6" x14ac:dyDescent="0.2">
      <c r="F208" s="89"/>
    </row>
    <row r="209" spans="6:6" x14ac:dyDescent="0.2">
      <c r="F209" s="89"/>
    </row>
    <row r="210" spans="6:6" x14ac:dyDescent="0.2">
      <c r="F210" s="89"/>
    </row>
    <row r="211" spans="6:6" x14ac:dyDescent="0.2">
      <c r="F211" s="89"/>
    </row>
    <row r="212" spans="6:6" x14ac:dyDescent="0.2">
      <c r="F212" s="89"/>
    </row>
    <row r="213" spans="6:6" x14ac:dyDescent="0.2">
      <c r="F213" s="89"/>
    </row>
    <row r="214" spans="6:6" x14ac:dyDescent="0.2">
      <c r="F214" s="89"/>
    </row>
    <row r="215" spans="6:6" x14ac:dyDescent="0.2">
      <c r="F215" s="89"/>
    </row>
    <row r="216" spans="6:6" x14ac:dyDescent="0.2">
      <c r="F216" s="89"/>
    </row>
    <row r="217" spans="6:6" x14ac:dyDescent="0.2">
      <c r="F217" s="89"/>
    </row>
    <row r="218" spans="6:6" x14ac:dyDescent="0.2">
      <c r="F218" s="89"/>
    </row>
    <row r="219" spans="6:6" x14ac:dyDescent="0.2">
      <c r="F219" s="89"/>
    </row>
    <row r="220" spans="6:6" x14ac:dyDescent="0.2">
      <c r="F220" s="89"/>
    </row>
    <row r="221" spans="6:6" x14ac:dyDescent="0.2">
      <c r="F221" s="89"/>
    </row>
    <row r="222" spans="6:6" x14ac:dyDescent="0.2">
      <c r="F222" s="89"/>
    </row>
    <row r="223" spans="6:6" x14ac:dyDescent="0.2">
      <c r="F223" s="89"/>
    </row>
    <row r="224" spans="6:6" x14ac:dyDescent="0.2">
      <c r="F224" s="89"/>
    </row>
    <row r="225" spans="6:6" x14ac:dyDescent="0.2">
      <c r="F225" s="89"/>
    </row>
    <row r="226" spans="6:6" x14ac:dyDescent="0.2">
      <c r="F226" s="89"/>
    </row>
    <row r="227" spans="6:6" x14ac:dyDescent="0.2">
      <c r="F227" s="89"/>
    </row>
    <row r="228" spans="6:6" x14ac:dyDescent="0.2">
      <c r="F228" s="89"/>
    </row>
    <row r="229" spans="6:6" x14ac:dyDescent="0.2">
      <c r="F229" s="89"/>
    </row>
    <row r="230" spans="6:6" x14ac:dyDescent="0.2">
      <c r="F230" s="89"/>
    </row>
    <row r="231" spans="6:6" x14ac:dyDescent="0.2">
      <c r="F231" s="89"/>
    </row>
    <row r="232" spans="6:6" x14ac:dyDescent="0.2">
      <c r="F232" s="89"/>
    </row>
    <row r="233" spans="6:6" x14ac:dyDescent="0.2">
      <c r="F233" s="89"/>
    </row>
    <row r="234" spans="6:6" x14ac:dyDescent="0.2">
      <c r="F234" s="89"/>
    </row>
    <row r="235" spans="6:6" x14ac:dyDescent="0.2">
      <c r="F235" s="89"/>
    </row>
    <row r="236" spans="6:6" x14ac:dyDescent="0.2">
      <c r="F236" s="89"/>
    </row>
    <row r="237" spans="6:6" x14ac:dyDescent="0.2">
      <c r="F237" s="89"/>
    </row>
    <row r="238" spans="6:6" x14ac:dyDescent="0.2">
      <c r="F238" s="89"/>
    </row>
    <row r="239" spans="6:6" x14ac:dyDescent="0.2">
      <c r="F239" s="89"/>
    </row>
    <row r="240" spans="6:6" x14ac:dyDescent="0.2">
      <c r="F240" s="89"/>
    </row>
    <row r="241" spans="6:6" x14ac:dyDescent="0.2">
      <c r="F241" s="89"/>
    </row>
    <row r="242" spans="6:6" x14ac:dyDescent="0.2">
      <c r="F242" s="89"/>
    </row>
    <row r="243" spans="6:6" x14ac:dyDescent="0.2">
      <c r="F243" s="89"/>
    </row>
    <row r="244" spans="6:6" x14ac:dyDescent="0.2">
      <c r="F244" s="89"/>
    </row>
    <row r="245" spans="6:6" x14ac:dyDescent="0.2">
      <c r="F245" s="89"/>
    </row>
    <row r="246" spans="6:6" x14ac:dyDescent="0.2">
      <c r="F246" s="89"/>
    </row>
    <row r="247" spans="6:6" x14ac:dyDescent="0.2">
      <c r="F247" s="89"/>
    </row>
    <row r="248" spans="6:6" x14ac:dyDescent="0.2">
      <c r="F248" s="89"/>
    </row>
    <row r="249" spans="6:6" x14ac:dyDescent="0.2">
      <c r="F249" s="89"/>
    </row>
    <row r="250" spans="6:6" x14ac:dyDescent="0.2">
      <c r="F250" s="89"/>
    </row>
    <row r="251" spans="6:6" x14ac:dyDescent="0.2">
      <c r="F251" s="89"/>
    </row>
    <row r="252" spans="6:6" x14ac:dyDescent="0.2">
      <c r="F252" s="89"/>
    </row>
    <row r="253" spans="6:6" x14ac:dyDescent="0.2">
      <c r="F253" s="89"/>
    </row>
    <row r="254" spans="6:6" x14ac:dyDescent="0.2">
      <c r="F254" s="89"/>
    </row>
    <row r="255" spans="6:6" x14ac:dyDescent="0.2">
      <c r="F255" s="89"/>
    </row>
    <row r="256" spans="6:6" x14ac:dyDescent="0.2">
      <c r="F256" s="89"/>
    </row>
    <row r="257" spans="6:6" x14ac:dyDescent="0.2">
      <c r="F257" s="89"/>
    </row>
    <row r="258" spans="6:6" x14ac:dyDescent="0.2">
      <c r="F258" s="89"/>
    </row>
    <row r="259" spans="6:6" x14ac:dyDescent="0.2">
      <c r="F259" s="89"/>
    </row>
    <row r="260" spans="6:6" x14ac:dyDescent="0.2">
      <c r="F260" s="89"/>
    </row>
    <row r="261" spans="6:6" x14ac:dyDescent="0.2">
      <c r="F261" s="89"/>
    </row>
    <row r="262" spans="6:6" x14ac:dyDescent="0.2">
      <c r="F262" s="89"/>
    </row>
    <row r="263" spans="6:6" x14ac:dyDescent="0.2">
      <c r="F263" s="89"/>
    </row>
    <row r="264" spans="6:6" x14ac:dyDescent="0.2">
      <c r="F264" s="89"/>
    </row>
    <row r="265" spans="6:6" x14ac:dyDescent="0.2">
      <c r="F265" s="89"/>
    </row>
    <row r="266" spans="6:6" x14ac:dyDescent="0.2">
      <c r="F266" s="89"/>
    </row>
    <row r="267" spans="6:6" x14ac:dyDescent="0.2">
      <c r="F267" s="89"/>
    </row>
    <row r="268" spans="6:6" x14ac:dyDescent="0.2">
      <c r="F268" s="89"/>
    </row>
    <row r="269" spans="6:6" x14ac:dyDescent="0.2">
      <c r="F269" s="89"/>
    </row>
    <row r="270" spans="6:6" x14ac:dyDescent="0.2">
      <c r="F270" s="89"/>
    </row>
    <row r="271" spans="6:6" x14ac:dyDescent="0.2">
      <c r="F271" s="89"/>
    </row>
    <row r="272" spans="6:6" x14ac:dyDescent="0.2">
      <c r="F272" s="89"/>
    </row>
    <row r="273" spans="6:6" x14ac:dyDescent="0.2">
      <c r="F273" s="89"/>
    </row>
    <row r="274" spans="6:6" x14ac:dyDescent="0.2">
      <c r="F274" s="89"/>
    </row>
    <row r="275" spans="6:6" x14ac:dyDescent="0.2">
      <c r="F275" s="89"/>
    </row>
    <row r="276" spans="6:6" x14ac:dyDescent="0.2">
      <c r="F276" s="89"/>
    </row>
    <row r="277" spans="6:6" x14ac:dyDescent="0.2">
      <c r="F277" s="89"/>
    </row>
    <row r="278" spans="6:6" x14ac:dyDescent="0.2">
      <c r="F278" s="89"/>
    </row>
    <row r="279" spans="6:6" x14ac:dyDescent="0.2">
      <c r="F279" s="89"/>
    </row>
    <row r="280" spans="6:6" x14ac:dyDescent="0.2">
      <c r="F280" s="89"/>
    </row>
    <row r="281" spans="6:6" x14ac:dyDescent="0.2">
      <c r="F281" s="89"/>
    </row>
    <row r="282" spans="6:6" x14ac:dyDescent="0.2">
      <c r="F282" s="89"/>
    </row>
    <row r="283" spans="6:6" x14ac:dyDescent="0.2">
      <c r="F283" s="89"/>
    </row>
    <row r="284" spans="6:6" x14ac:dyDescent="0.2">
      <c r="F284" s="89"/>
    </row>
    <row r="285" spans="6:6" x14ac:dyDescent="0.2">
      <c r="F285" s="89"/>
    </row>
    <row r="286" spans="6:6" x14ac:dyDescent="0.2">
      <c r="F286" s="89"/>
    </row>
    <row r="287" spans="6:6" x14ac:dyDescent="0.2">
      <c r="F287" s="89"/>
    </row>
    <row r="288" spans="6:6" x14ac:dyDescent="0.2">
      <c r="F288" s="89"/>
    </row>
    <row r="289" spans="6:6" x14ac:dyDescent="0.2">
      <c r="F289" s="89"/>
    </row>
    <row r="290" spans="6:6" x14ac:dyDescent="0.2">
      <c r="F290" s="89"/>
    </row>
    <row r="291" spans="6:6" x14ac:dyDescent="0.2">
      <c r="F291" s="89"/>
    </row>
    <row r="292" spans="6:6" x14ac:dyDescent="0.2">
      <c r="F292" s="89"/>
    </row>
    <row r="293" spans="6:6" x14ac:dyDescent="0.2">
      <c r="F293" s="89"/>
    </row>
    <row r="294" spans="6:6" x14ac:dyDescent="0.2">
      <c r="F294" s="89"/>
    </row>
    <row r="295" spans="6:6" x14ac:dyDescent="0.2">
      <c r="F295" s="89"/>
    </row>
    <row r="296" spans="6:6" x14ac:dyDescent="0.2">
      <c r="F296" s="89"/>
    </row>
    <row r="297" spans="6:6" x14ac:dyDescent="0.2">
      <c r="F297" s="89"/>
    </row>
    <row r="298" spans="6:6" x14ac:dyDescent="0.2">
      <c r="F298" s="89"/>
    </row>
    <row r="299" spans="6:6" x14ac:dyDescent="0.2">
      <c r="F299" s="89"/>
    </row>
    <row r="300" spans="6:6" x14ac:dyDescent="0.2">
      <c r="F300" s="89"/>
    </row>
    <row r="301" spans="6:6" x14ac:dyDescent="0.2">
      <c r="F301" s="89"/>
    </row>
    <row r="302" spans="6:6" x14ac:dyDescent="0.2">
      <c r="F302" s="89"/>
    </row>
    <row r="303" spans="6:6" x14ac:dyDescent="0.2">
      <c r="F303" s="89"/>
    </row>
    <row r="304" spans="6:6" x14ac:dyDescent="0.2">
      <c r="F304" s="89"/>
    </row>
    <row r="305" spans="6:6" x14ac:dyDescent="0.2">
      <c r="F305" s="89"/>
    </row>
    <row r="306" spans="6:6" x14ac:dyDescent="0.2">
      <c r="F306" s="89"/>
    </row>
    <row r="307" spans="6:6" x14ac:dyDescent="0.2">
      <c r="F307" s="89"/>
    </row>
    <row r="308" spans="6:6" x14ac:dyDescent="0.2">
      <c r="F308" s="89"/>
    </row>
    <row r="309" spans="6:6" x14ac:dyDescent="0.2">
      <c r="F309" s="89"/>
    </row>
    <row r="310" spans="6:6" x14ac:dyDescent="0.2">
      <c r="F310" s="89"/>
    </row>
    <row r="311" spans="6:6" x14ac:dyDescent="0.2">
      <c r="F311" s="89"/>
    </row>
    <row r="312" spans="6:6" x14ac:dyDescent="0.2">
      <c r="F312" s="89"/>
    </row>
    <row r="313" spans="6:6" x14ac:dyDescent="0.2">
      <c r="F313" s="89"/>
    </row>
    <row r="314" spans="6:6" x14ac:dyDescent="0.2">
      <c r="F314" s="89"/>
    </row>
    <row r="315" spans="6:6" x14ac:dyDescent="0.2">
      <c r="F315" s="89"/>
    </row>
    <row r="316" spans="6:6" x14ac:dyDescent="0.2">
      <c r="F316" s="89"/>
    </row>
    <row r="317" spans="6:6" x14ac:dyDescent="0.2">
      <c r="F317" s="89"/>
    </row>
    <row r="318" spans="6:6" x14ac:dyDescent="0.2">
      <c r="F318" s="89"/>
    </row>
    <row r="319" spans="6:6" x14ac:dyDescent="0.2">
      <c r="F319" s="89"/>
    </row>
    <row r="320" spans="6:6" x14ac:dyDescent="0.2">
      <c r="F320" s="89"/>
    </row>
    <row r="321" spans="6:6" x14ac:dyDescent="0.2">
      <c r="F321" s="89"/>
    </row>
    <row r="322" spans="6:6" x14ac:dyDescent="0.2">
      <c r="F322" s="89"/>
    </row>
    <row r="323" spans="6:6" x14ac:dyDescent="0.2">
      <c r="F323" s="89"/>
    </row>
    <row r="324" spans="6:6" x14ac:dyDescent="0.2">
      <c r="F324" s="89"/>
    </row>
    <row r="325" spans="6:6" x14ac:dyDescent="0.2">
      <c r="F325" s="89"/>
    </row>
    <row r="326" spans="6:6" x14ac:dyDescent="0.2">
      <c r="F326" s="89"/>
    </row>
    <row r="327" spans="6:6" x14ac:dyDescent="0.2">
      <c r="F327" s="89"/>
    </row>
    <row r="328" spans="6:6" x14ac:dyDescent="0.2">
      <c r="F328" s="89"/>
    </row>
    <row r="329" spans="6:6" x14ac:dyDescent="0.2">
      <c r="F329" s="89"/>
    </row>
    <row r="330" spans="6:6" x14ac:dyDescent="0.2">
      <c r="F330" s="89"/>
    </row>
    <row r="331" spans="6:6" x14ac:dyDescent="0.2">
      <c r="F331" s="89"/>
    </row>
    <row r="332" spans="6:6" x14ac:dyDescent="0.2">
      <c r="F332" s="89"/>
    </row>
    <row r="333" spans="6:6" x14ac:dyDescent="0.2">
      <c r="F333" s="89"/>
    </row>
    <row r="334" spans="6:6" x14ac:dyDescent="0.2">
      <c r="F334" s="89"/>
    </row>
    <row r="335" spans="6:6" x14ac:dyDescent="0.2">
      <c r="F335" s="89"/>
    </row>
    <row r="336" spans="6:6" x14ac:dyDescent="0.2">
      <c r="F336" s="89"/>
    </row>
    <row r="337" spans="6:6" x14ac:dyDescent="0.2">
      <c r="F337" s="89"/>
    </row>
    <row r="338" spans="6:6" x14ac:dyDescent="0.2">
      <c r="F338" s="89"/>
    </row>
    <row r="339" spans="6:6" x14ac:dyDescent="0.2">
      <c r="F339" s="89"/>
    </row>
    <row r="340" spans="6:6" x14ac:dyDescent="0.2">
      <c r="F340" s="89"/>
    </row>
    <row r="341" spans="6:6" x14ac:dyDescent="0.2">
      <c r="F341" s="89"/>
    </row>
    <row r="342" spans="6:6" x14ac:dyDescent="0.2">
      <c r="F342" s="89"/>
    </row>
    <row r="343" spans="6:6" x14ac:dyDescent="0.2">
      <c r="F343" s="89"/>
    </row>
    <row r="344" spans="6:6" x14ac:dyDescent="0.2">
      <c r="F344" s="89"/>
    </row>
    <row r="345" spans="6:6" x14ac:dyDescent="0.2">
      <c r="F345" s="89"/>
    </row>
    <row r="346" spans="6:6" x14ac:dyDescent="0.2">
      <c r="F346" s="89"/>
    </row>
    <row r="347" spans="6:6" x14ac:dyDescent="0.2">
      <c r="F347" s="89"/>
    </row>
    <row r="348" spans="6:6" x14ac:dyDescent="0.2">
      <c r="F348" s="89"/>
    </row>
    <row r="349" spans="6:6" x14ac:dyDescent="0.2">
      <c r="F349" s="89"/>
    </row>
    <row r="350" spans="6:6" x14ac:dyDescent="0.2">
      <c r="F350" s="89"/>
    </row>
    <row r="351" spans="6:6" x14ac:dyDescent="0.2">
      <c r="F351" s="89"/>
    </row>
    <row r="352" spans="6:6" x14ac:dyDescent="0.2">
      <c r="F352" s="89"/>
    </row>
    <row r="353" spans="6:6" x14ac:dyDescent="0.2">
      <c r="F353" s="89"/>
    </row>
    <row r="354" spans="6:6" x14ac:dyDescent="0.2">
      <c r="F354" s="89"/>
    </row>
    <row r="355" spans="6:6" x14ac:dyDescent="0.2">
      <c r="F355" s="89"/>
    </row>
    <row r="356" spans="6:6" x14ac:dyDescent="0.2">
      <c r="F356" s="89"/>
    </row>
    <row r="357" spans="6:6" x14ac:dyDescent="0.2">
      <c r="F357" s="89"/>
    </row>
    <row r="358" spans="6:6" x14ac:dyDescent="0.2">
      <c r="F358" s="89"/>
    </row>
    <row r="359" spans="6:6" x14ac:dyDescent="0.2">
      <c r="F359" s="89"/>
    </row>
    <row r="360" spans="6:6" x14ac:dyDescent="0.2">
      <c r="F360" s="89"/>
    </row>
    <row r="361" spans="6:6" x14ac:dyDescent="0.2">
      <c r="F361" s="89"/>
    </row>
    <row r="362" spans="6:6" x14ac:dyDescent="0.2">
      <c r="F362" s="89"/>
    </row>
    <row r="363" spans="6:6" x14ac:dyDescent="0.2">
      <c r="F363" s="89"/>
    </row>
    <row r="364" spans="6:6" x14ac:dyDescent="0.2">
      <c r="F364" s="89"/>
    </row>
    <row r="365" spans="6:6" x14ac:dyDescent="0.2">
      <c r="F365" s="89"/>
    </row>
    <row r="366" spans="6:6" x14ac:dyDescent="0.2">
      <c r="F366" s="89"/>
    </row>
    <row r="367" spans="6:6" x14ac:dyDescent="0.2">
      <c r="F367" s="89"/>
    </row>
    <row r="368" spans="6:6" x14ac:dyDescent="0.2">
      <c r="F368" s="89"/>
    </row>
    <row r="369" spans="6:6" x14ac:dyDescent="0.2">
      <c r="F369" s="89"/>
    </row>
    <row r="370" spans="6:6" x14ac:dyDescent="0.2">
      <c r="F370" s="89"/>
    </row>
    <row r="371" spans="6:6" x14ac:dyDescent="0.2">
      <c r="F371" s="89"/>
    </row>
    <row r="372" spans="6:6" x14ac:dyDescent="0.2">
      <c r="F372" s="89"/>
    </row>
    <row r="373" spans="6:6" x14ac:dyDescent="0.2">
      <c r="F373" s="89"/>
    </row>
    <row r="374" spans="6:6" x14ac:dyDescent="0.2">
      <c r="F374" s="89"/>
    </row>
    <row r="375" spans="6:6" x14ac:dyDescent="0.2">
      <c r="F375" s="89"/>
    </row>
    <row r="376" spans="6:6" x14ac:dyDescent="0.2">
      <c r="F376" s="89"/>
    </row>
    <row r="377" spans="6:6" x14ac:dyDescent="0.2">
      <c r="F377" s="89"/>
    </row>
    <row r="378" spans="6:6" x14ac:dyDescent="0.2">
      <c r="F378" s="89"/>
    </row>
    <row r="379" spans="6:6" x14ac:dyDescent="0.2">
      <c r="F379" s="89"/>
    </row>
    <row r="380" spans="6:6" x14ac:dyDescent="0.2">
      <c r="F380" s="89"/>
    </row>
    <row r="381" spans="6:6" x14ac:dyDescent="0.2">
      <c r="F381" s="89"/>
    </row>
    <row r="382" spans="6:6" x14ac:dyDescent="0.2">
      <c r="F382" s="89"/>
    </row>
    <row r="383" spans="6:6" x14ac:dyDescent="0.2">
      <c r="F383" s="89"/>
    </row>
    <row r="384" spans="6:6" x14ac:dyDescent="0.2">
      <c r="F384" s="89"/>
    </row>
    <row r="385" spans="6:6" x14ac:dyDescent="0.2">
      <c r="F385" s="89"/>
    </row>
    <row r="386" spans="6:6" x14ac:dyDescent="0.2">
      <c r="F386" s="89"/>
    </row>
    <row r="387" spans="6:6" x14ac:dyDescent="0.2">
      <c r="F387" s="89"/>
    </row>
    <row r="388" spans="6:6" x14ac:dyDescent="0.2">
      <c r="F388" s="89"/>
    </row>
    <row r="389" spans="6:6" x14ac:dyDescent="0.2">
      <c r="F389" s="89"/>
    </row>
    <row r="390" spans="6:6" x14ac:dyDescent="0.2">
      <c r="F390" s="89"/>
    </row>
    <row r="391" spans="6:6" x14ac:dyDescent="0.2">
      <c r="F391" s="89"/>
    </row>
    <row r="392" spans="6:6" x14ac:dyDescent="0.2">
      <c r="F392" s="89"/>
    </row>
    <row r="393" spans="6:6" x14ac:dyDescent="0.2">
      <c r="F393" s="89"/>
    </row>
    <row r="394" spans="6:6" x14ac:dyDescent="0.2">
      <c r="F394" s="89"/>
    </row>
    <row r="395" spans="6:6" x14ac:dyDescent="0.2">
      <c r="F395" s="89"/>
    </row>
    <row r="396" spans="6:6" x14ac:dyDescent="0.2">
      <c r="F396" s="89"/>
    </row>
    <row r="397" spans="6:6" x14ac:dyDescent="0.2">
      <c r="F397" s="89"/>
    </row>
    <row r="398" spans="6:6" x14ac:dyDescent="0.2">
      <c r="F398" s="89"/>
    </row>
    <row r="399" spans="6:6" x14ac:dyDescent="0.2">
      <c r="F399" s="89"/>
    </row>
    <row r="400" spans="6:6" x14ac:dyDescent="0.2">
      <c r="F400" s="89"/>
    </row>
    <row r="401" spans="6:6" x14ac:dyDescent="0.2">
      <c r="F401" s="89"/>
    </row>
    <row r="402" spans="6:6" x14ac:dyDescent="0.2">
      <c r="F402" s="89"/>
    </row>
    <row r="403" spans="6:6" x14ac:dyDescent="0.2">
      <c r="F403" s="89"/>
    </row>
    <row r="404" spans="6:6" x14ac:dyDescent="0.2">
      <c r="F404" s="89"/>
    </row>
    <row r="405" spans="6:6" x14ac:dyDescent="0.2">
      <c r="F405" s="89"/>
    </row>
    <row r="406" spans="6:6" x14ac:dyDescent="0.2">
      <c r="F406" s="89"/>
    </row>
    <row r="407" spans="6:6" x14ac:dyDescent="0.2">
      <c r="F407" s="89"/>
    </row>
    <row r="408" spans="6:6" x14ac:dyDescent="0.2">
      <c r="F408" s="89"/>
    </row>
    <row r="409" spans="6:6" x14ac:dyDescent="0.2">
      <c r="F409" s="89"/>
    </row>
    <row r="410" spans="6:6" x14ac:dyDescent="0.2">
      <c r="F410" s="89"/>
    </row>
    <row r="411" spans="6:6" x14ac:dyDescent="0.2">
      <c r="F411" s="89"/>
    </row>
    <row r="412" spans="6:6" x14ac:dyDescent="0.2">
      <c r="F412" s="89"/>
    </row>
    <row r="413" spans="6:6" x14ac:dyDescent="0.2">
      <c r="F413" s="89"/>
    </row>
    <row r="414" spans="6:6" x14ac:dyDescent="0.2">
      <c r="F414" s="89"/>
    </row>
    <row r="415" spans="6:6" x14ac:dyDescent="0.2">
      <c r="F415" s="89"/>
    </row>
    <row r="416" spans="6:6" x14ac:dyDescent="0.2">
      <c r="F416" s="89"/>
    </row>
    <row r="417" spans="6:6" x14ac:dyDescent="0.2">
      <c r="F417" s="89"/>
    </row>
    <row r="418" spans="6:6" x14ac:dyDescent="0.2">
      <c r="F418" s="89"/>
    </row>
    <row r="419" spans="6:6" x14ac:dyDescent="0.2">
      <c r="F419" s="89"/>
    </row>
    <row r="420" spans="6:6" x14ac:dyDescent="0.2">
      <c r="F420" s="89"/>
    </row>
    <row r="421" spans="6:6" x14ac:dyDescent="0.2">
      <c r="F421" s="89"/>
    </row>
    <row r="422" spans="6:6" x14ac:dyDescent="0.2">
      <c r="F422" s="89"/>
    </row>
    <row r="423" spans="6:6" x14ac:dyDescent="0.2">
      <c r="F423" s="89"/>
    </row>
    <row r="424" spans="6:6" x14ac:dyDescent="0.2">
      <c r="F424" s="89"/>
    </row>
    <row r="425" spans="6:6" x14ac:dyDescent="0.2">
      <c r="F425" s="89"/>
    </row>
    <row r="426" spans="6:6" x14ac:dyDescent="0.2">
      <c r="F426" s="89"/>
    </row>
    <row r="427" spans="6:6" x14ac:dyDescent="0.2">
      <c r="F427" s="89"/>
    </row>
    <row r="428" spans="6:6" x14ac:dyDescent="0.2">
      <c r="F428" s="89"/>
    </row>
    <row r="429" spans="6:6" x14ac:dyDescent="0.2">
      <c r="F429" s="89"/>
    </row>
    <row r="430" spans="6:6" x14ac:dyDescent="0.2">
      <c r="F430" s="89"/>
    </row>
    <row r="431" spans="6:6" x14ac:dyDescent="0.2">
      <c r="F431" s="89"/>
    </row>
    <row r="432" spans="6:6" x14ac:dyDescent="0.2">
      <c r="F432" s="89"/>
    </row>
    <row r="433" spans="6:6" x14ac:dyDescent="0.2">
      <c r="F433" s="89"/>
    </row>
    <row r="434" spans="6:6" x14ac:dyDescent="0.2">
      <c r="F434" s="89"/>
    </row>
    <row r="435" spans="6:6" x14ac:dyDescent="0.2">
      <c r="F435" s="89"/>
    </row>
    <row r="436" spans="6:6" x14ac:dyDescent="0.2">
      <c r="F436" s="89"/>
    </row>
    <row r="437" spans="6:6" x14ac:dyDescent="0.2">
      <c r="F437" s="89"/>
    </row>
    <row r="438" spans="6:6" x14ac:dyDescent="0.2">
      <c r="F438" s="89"/>
    </row>
    <row r="439" spans="6:6" x14ac:dyDescent="0.2">
      <c r="F439" s="89"/>
    </row>
    <row r="440" spans="6:6" x14ac:dyDescent="0.2">
      <c r="F440" s="89"/>
    </row>
    <row r="441" spans="6:6" x14ac:dyDescent="0.2">
      <c r="F441" s="89"/>
    </row>
    <row r="442" spans="6:6" x14ac:dyDescent="0.2">
      <c r="F442" s="89"/>
    </row>
    <row r="443" spans="6:6" x14ac:dyDescent="0.2">
      <c r="F443" s="89"/>
    </row>
    <row r="444" spans="6:6" x14ac:dyDescent="0.2">
      <c r="F444" s="89"/>
    </row>
    <row r="445" spans="6:6" x14ac:dyDescent="0.2">
      <c r="F445" s="89"/>
    </row>
    <row r="446" spans="6:6" x14ac:dyDescent="0.2">
      <c r="F446" s="89"/>
    </row>
    <row r="447" spans="6:6" x14ac:dyDescent="0.2">
      <c r="F447" s="89"/>
    </row>
    <row r="448" spans="6:6" x14ac:dyDescent="0.2">
      <c r="F448" s="89"/>
    </row>
    <row r="449" spans="6:6" x14ac:dyDescent="0.2">
      <c r="F449" s="89"/>
    </row>
    <row r="450" spans="6:6" x14ac:dyDescent="0.2">
      <c r="F450" s="89"/>
    </row>
    <row r="451" spans="6:6" x14ac:dyDescent="0.2">
      <c r="F451" s="89"/>
    </row>
    <row r="452" spans="6:6" x14ac:dyDescent="0.2">
      <c r="F452" s="89"/>
    </row>
    <row r="453" spans="6:6" x14ac:dyDescent="0.2">
      <c r="F453" s="89"/>
    </row>
    <row r="454" spans="6:6" x14ac:dyDescent="0.2">
      <c r="F454" s="89"/>
    </row>
    <row r="455" spans="6:6" x14ac:dyDescent="0.2">
      <c r="F455" s="89"/>
    </row>
    <row r="456" spans="6:6" x14ac:dyDescent="0.2">
      <c r="F456" s="89"/>
    </row>
    <row r="457" spans="6:6" x14ac:dyDescent="0.2">
      <c r="F457" s="89"/>
    </row>
    <row r="458" spans="6:6" x14ac:dyDescent="0.2">
      <c r="F458" s="89"/>
    </row>
    <row r="459" spans="6:6" x14ac:dyDescent="0.2">
      <c r="F459" s="89"/>
    </row>
    <row r="460" spans="6:6" x14ac:dyDescent="0.2">
      <c r="F460" s="89"/>
    </row>
    <row r="461" spans="6:6" x14ac:dyDescent="0.2">
      <c r="F461" s="89"/>
    </row>
    <row r="462" spans="6:6" x14ac:dyDescent="0.2">
      <c r="F462" s="89"/>
    </row>
    <row r="463" spans="6:6" x14ac:dyDescent="0.2">
      <c r="F463" s="89"/>
    </row>
    <row r="464" spans="6:6" x14ac:dyDescent="0.2">
      <c r="F464" s="89"/>
    </row>
    <row r="465" spans="6:6" x14ac:dyDescent="0.2">
      <c r="F465" s="89"/>
    </row>
    <row r="466" spans="6:6" x14ac:dyDescent="0.2">
      <c r="F466" s="89"/>
    </row>
    <row r="467" spans="6:6" x14ac:dyDescent="0.2">
      <c r="F467" s="89"/>
    </row>
    <row r="468" spans="6:6" x14ac:dyDescent="0.2">
      <c r="F468" s="89"/>
    </row>
    <row r="469" spans="6:6" x14ac:dyDescent="0.2">
      <c r="F469" s="89"/>
    </row>
    <row r="470" spans="6:6" x14ac:dyDescent="0.2">
      <c r="F470" s="89"/>
    </row>
    <row r="471" spans="6:6" x14ac:dyDescent="0.2">
      <c r="F471" s="89"/>
    </row>
    <row r="472" spans="6:6" x14ac:dyDescent="0.2">
      <c r="F472" s="89"/>
    </row>
    <row r="473" spans="6:6" x14ac:dyDescent="0.2">
      <c r="F473" s="89"/>
    </row>
    <row r="474" spans="6:6" x14ac:dyDescent="0.2">
      <c r="F474" s="89"/>
    </row>
    <row r="475" spans="6:6" x14ac:dyDescent="0.2">
      <c r="F475" s="89"/>
    </row>
    <row r="476" spans="6:6" x14ac:dyDescent="0.2">
      <c r="F476" s="89"/>
    </row>
    <row r="477" spans="6:6" x14ac:dyDescent="0.2">
      <c r="F477" s="89"/>
    </row>
    <row r="478" spans="6:6" x14ac:dyDescent="0.2">
      <c r="F478" s="89"/>
    </row>
    <row r="479" spans="6:6" x14ac:dyDescent="0.2">
      <c r="F479" s="89"/>
    </row>
    <row r="480" spans="6:6" x14ac:dyDescent="0.2">
      <c r="F480" s="89"/>
    </row>
    <row r="481" spans="6:6" x14ac:dyDescent="0.2">
      <c r="F481" s="89"/>
    </row>
    <row r="482" spans="6:6" x14ac:dyDescent="0.2">
      <c r="F482" s="89"/>
    </row>
    <row r="483" spans="6:6" x14ac:dyDescent="0.2">
      <c r="F483" s="89"/>
    </row>
    <row r="484" spans="6:6" x14ac:dyDescent="0.2">
      <c r="F484" s="89"/>
    </row>
    <row r="485" spans="6:6" x14ac:dyDescent="0.2">
      <c r="F485" s="89"/>
    </row>
    <row r="486" spans="6:6" x14ac:dyDescent="0.2">
      <c r="F486" s="89"/>
    </row>
    <row r="487" spans="6:6" x14ac:dyDescent="0.2">
      <c r="F487" s="89"/>
    </row>
    <row r="488" spans="6:6" x14ac:dyDescent="0.2">
      <c r="F488" s="89"/>
    </row>
    <row r="489" spans="6:6" x14ac:dyDescent="0.2">
      <c r="F489" s="89"/>
    </row>
    <row r="490" spans="6:6" x14ac:dyDescent="0.2">
      <c r="F490" s="89"/>
    </row>
    <row r="491" spans="6:6" x14ac:dyDescent="0.2">
      <c r="F491" s="89"/>
    </row>
    <row r="492" spans="6:6" x14ac:dyDescent="0.2">
      <c r="F492" s="89"/>
    </row>
    <row r="493" spans="6:6" x14ac:dyDescent="0.2">
      <c r="F493" s="89"/>
    </row>
    <row r="494" spans="6:6" x14ac:dyDescent="0.2">
      <c r="F494" s="89"/>
    </row>
    <row r="495" spans="6:6" x14ac:dyDescent="0.2">
      <c r="F495" s="89"/>
    </row>
    <row r="496" spans="6:6" x14ac:dyDescent="0.2">
      <c r="F496" s="89"/>
    </row>
    <row r="497" spans="6:6" x14ac:dyDescent="0.2">
      <c r="F497" s="89"/>
    </row>
    <row r="498" spans="6:6" x14ac:dyDescent="0.2">
      <c r="F498" s="89"/>
    </row>
    <row r="499" spans="6:6" x14ac:dyDescent="0.2">
      <c r="F499" s="89"/>
    </row>
    <row r="500" spans="6:6" x14ac:dyDescent="0.2">
      <c r="F500" s="89"/>
    </row>
    <row r="501" spans="6:6" x14ac:dyDescent="0.2">
      <c r="F501" s="89"/>
    </row>
    <row r="502" spans="6:6" x14ac:dyDescent="0.2">
      <c r="F502" s="89"/>
    </row>
    <row r="503" spans="6:6" x14ac:dyDescent="0.2">
      <c r="F503" s="89"/>
    </row>
    <row r="504" spans="6:6" x14ac:dyDescent="0.2">
      <c r="F504" s="89"/>
    </row>
    <row r="505" spans="6:6" x14ac:dyDescent="0.2">
      <c r="F505" s="89"/>
    </row>
    <row r="506" spans="6:6" x14ac:dyDescent="0.2">
      <c r="F506" s="89"/>
    </row>
    <row r="507" spans="6:6" x14ac:dyDescent="0.2">
      <c r="F507" s="89"/>
    </row>
    <row r="508" spans="6:6" x14ac:dyDescent="0.2">
      <c r="F508" s="89"/>
    </row>
    <row r="509" spans="6:6" x14ac:dyDescent="0.2">
      <c r="F509" s="89"/>
    </row>
    <row r="510" spans="6:6" x14ac:dyDescent="0.2">
      <c r="F510" s="89"/>
    </row>
    <row r="511" spans="6:6" x14ac:dyDescent="0.2">
      <c r="F511" s="89"/>
    </row>
    <row r="512" spans="6:6" x14ac:dyDescent="0.2">
      <c r="F512" s="89"/>
    </row>
    <row r="513" spans="6:6" x14ac:dyDescent="0.2">
      <c r="F513" s="89"/>
    </row>
    <row r="514" spans="6:6" x14ac:dyDescent="0.2">
      <c r="F514" s="89"/>
    </row>
    <row r="515" spans="6:6" x14ac:dyDescent="0.2">
      <c r="F515" s="89"/>
    </row>
    <row r="516" spans="6:6" x14ac:dyDescent="0.2">
      <c r="F516" s="89"/>
    </row>
    <row r="517" spans="6:6" x14ac:dyDescent="0.2">
      <c r="F517" s="89"/>
    </row>
    <row r="518" spans="6:6" x14ac:dyDescent="0.2">
      <c r="F518" s="89"/>
    </row>
    <row r="519" spans="6:6" x14ac:dyDescent="0.2">
      <c r="F519" s="89"/>
    </row>
    <row r="520" spans="6:6" x14ac:dyDescent="0.2">
      <c r="F520" s="89"/>
    </row>
    <row r="521" spans="6:6" x14ac:dyDescent="0.2">
      <c r="F521" s="89"/>
    </row>
    <row r="522" spans="6:6" x14ac:dyDescent="0.2">
      <c r="F522" s="89"/>
    </row>
    <row r="523" spans="6:6" x14ac:dyDescent="0.2">
      <c r="F523" s="89"/>
    </row>
    <row r="524" spans="6:6" x14ac:dyDescent="0.2">
      <c r="F524" s="89"/>
    </row>
    <row r="525" spans="6:6" x14ac:dyDescent="0.2">
      <c r="F525" s="89"/>
    </row>
    <row r="526" spans="6:6" x14ac:dyDescent="0.2">
      <c r="F526" s="89"/>
    </row>
    <row r="527" spans="6:6" x14ac:dyDescent="0.2">
      <c r="F527" s="89"/>
    </row>
    <row r="528" spans="6:6" x14ac:dyDescent="0.2">
      <c r="F528" s="89"/>
    </row>
    <row r="529" spans="6:6" x14ac:dyDescent="0.2">
      <c r="F529" s="89"/>
    </row>
    <row r="530" spans="6:6" x14ac:dyDescent="0.2">
      <c r="F530" s="89"/>
    </row>
    <row r="531" spans="6:6" x14ac:dyDescent="0.2">
      <c r="F531" s="89"/>
    </row>
    <row r="532" spans="6:6" x14ac:dyDescent="0.2">
      <c r="F532" s="89"/>
    </row>
    <row r="533" spans="6:6" x14ac:dyDescent="0.2">
      <c r="F533" s="89"/>
    </row>
    <row r="534" spans="6:6" x14ac:dyDescent="0.2">
      <c r="F534" s="89"/>
    </row>
    <row r="535" spans="6:6" x14ac:dyDescent="0.2">
      <c r="F535" s="89"/>
    </row>
    <row r="536" spans="6:6" x14ac:dyDescent="0.2">
      <c r="F536" s="89"/>
    </row>
    <row r="537" spans="6:6" x14ac:dyDescent="0.2">
      <c r="F537" s="89"/>
    </row>
    <row r="538" spans="6:6" x14ac:dyDescent="0.2">
      <c r="F538" s="89"/>
    </row>
    <row r="539" spans="6:6" x14ac:dyDescent="0.2">
      <c r="F539" s="89"/>
    </row>
    <row r="540" spans="6:6" x14ac:dyDescent="0.2">
      <c r="F540" s="89"/>
    </row>
    <row r="541" spans="6:6" x14ac:dyDescent="0.2">
      <c r="F541" s="89"/>
    </row>
    <row r="542" spans="6:6" x14ac:dyDescent="0.2">
      <c r="F542" s="89"/>
    </row>
    <row r="543" spans="6:6" x14ac:dyDescent="0.2">
      <c r="F543" s="89"/>
    </row>
    <row r="544" spans="6:6" x14ac:dyDescent="0.2">
      <c r="F544" s="89"/>
    </row>
    <row r="545" spans="6:6" x14ac:dyDescent="0.2">
      <c r="F545" s="89"/>
    </row>
    <row r="546" spans="6:6" x14ac:dyDescent="0.2">
      <c r="F546" s="89"/>
    </row>
    <row r="547" spans="6:6" x14ac:dyDescent="0.2">
      <c r="F547" s="89"/>
    </row>
    <row r="548" spans="6:6" x14ac:dyDescent="0.2">
      <c r="F548" s="89"/>
    </row>
    <row r="549" spans="6:6" x14ac:dyDescent="0.2">
      <c r="F549" s="89"/>
    </row>
    <row r="550" spans="6:6" x14ac:dyDescent="0.2">
      <c r="F550" s="89"/>
    </row>
    <row r="551" spans="6:6" x14ac:dyDescent="0.2">
      <c r="F551" s="89"/>
    </row>
    <row r="552" spans="6:6" x14ac:dyDescent="0.2">
      <c r="F552" s="89"/>
    </row>
    <row r="553" spans="6:6" x14ac:dyDescent="0.2">
      <c r="F553" s="89"/>
    </row>
    <row r="554" spans="6:6" x14ac:dyDescent="0.2">
      <c r="F554" s="89"/>
    </row>
    <row r="555" spans="6:6" x14ac:dyDescent="0.2">
      <c r="F555" s="89"/>
    </row>
    <row r="556" spans="6:6" x14ac:dyDescent="0.2">
      <c r="F556" s="89"/>
    </row>
    <row r="557" spans="6:6" x14ac:dyDescent="0.2">
      <c r="F557" s="89"/>
    </row>
    <row r="558" spans="6:6" x14ac:dyDescent="0.2">
      <c r="F558" s="89"/>
    </row>
    <row r="559" spans="6:6" x14ac:dyDescent="0.2">
      <c r="F559" s="89"/>
    </row>
    <row r="560" spans="6:6" x14ac:dyDescent="0.2">
      <c r="F560" s="89"/>
    </row>
    <row r="561" spans="6:6" x14ac:dyDescent="0.2">
      <c r="F561" s="89"/>
    </row>
    <row r="562" spans="6:6" x14ac:dyDescent="0.2">
      <c r="F562" s="89"/>
    </row>
    <row r="563" spans="6:6" x14ac:dyDescent="0.2">
      <c r="F563" s="89"/>
    </row>
    <row r="564" spans="6:6" x14ac:dyDescent="0.2">
      <c r="F564" s="89"/>
    </row>
    <row r="565" spans="6:6" x14ac:dyDescent="0.2">
      <c r="F565" s="89"/>
    </row>
    <row r="566" spans="6:6" x14ac:dyDescent="0.2">
      <c r="F566" s="89"/>
    </row>
    <row r="567" spans="6:6" x14ac:dyDescent="0.2">
      <c r="F567" s="89"/>
    </row>
    <row r="568" spans="6:6" x14ac:dyDescent="0.2">
      <c r="F568" s="89"/>
    </row>
    <row r="569" spans="6:6" x14ac:dyDescent="0.2">
      <c r="F569" s="89"/>
    </row>
    <row r="570" spans="6:6" x14ac:dyDescent="0.2">
      <c r="F570" s="89"/>
    </row>
    <row r="571" spans="6:6" x14ac:dyDescent="0.2">
      <c r="F571" s="89"/>
    </row>
    <row r="572" spans="6:6" x14ac:dyDescent="0.2">
      <c r="F572" s="89"/>
    </row>
    <row r="573" spans="6:6" x14ac:dyDescent="0.2">
      <c r="F573" s="89"/>
    </row>
    <row r="574" spans="6:6" x14ac:dyDescent="0.2">
      <c r="F574" s="89"/>
    </row>
    <row r="575" spans="6:6" x14ac:dyDescent="0.2">
      <c r="F575" s="89"/>
    </row>
    <row r="576" spans="6:6" x14ac:dyDescent="0.2">
      <c r="F576" s="89"/>
    </row>
    <row r="577" spans="6:6" x14ac:dyDescent="0.2">
      <c r="F577" s="89"/>
    </row>
    <row r="578" spans="6:6" x14ac:dyDescent="0.2">
      <c r="F578" s="89"/>
    </row>
    <row r="579" spans="6:6" x14ac:dyDescent="0.2">
      <c r="F579" s="89"/>
    </row>
    <row r="580" spans="6:6" x14ac:dyDescent="0.2">
      <c r="F580" s="89"/>
    </row>
    <row r="581" spans="6:6" x14ac:dyDescent="0.2">
      <c r="F581" s="89"/>
    </row>
    <row r="582" spans="6:6" x14ac:dyDescent="0.2">
      <c r="F582" s="89"/>
    </row>
    <row r="583" spans="6:6" x14ac:dyDescent="0.2">
      <c r="F583" s="89"/>
    </row>
    <row r="584" spans="6:6" x14ac:dyDescent="0.2">
      <c r="F584" s="89"/>
    </row>
    <row r="585" spans="6:6" x14ac:dyDescent="0.2">
      <c r="F585" s="89"/>
    </row>
    <row r="586" spans="6:6" x14ac:dyDescent="0.2">
      <c r="F586" s="89"/>
    </row>
    <row r="587" spans="6:6" x14ac:dyDescent="0.2">
      <c r="F587" s="89"/>
    </row>
    <row r="588" spans="6:6" x14ac:dyDescent="0.2">
      <c r="F588" s="89"/>
    </row>
    <row r="589" spans="6:6" x14ac:dyDescent="0.2">
      <c r="F589" s="89"/>
    </row>
    <row r="590" spans="6:6" x14ac:dyDescent="0.2">
      <c r="F590" s="89"/>
    </row>
    <row r="591" spans="6:6" x14ac:dyDescent="0.2">
      <c r="F591" s="89"/>
    </row>
    <row r="592" spans="6:6" x14ac:dyDescent="0.2">
      <c r="F592" s="89"/>
    </row>
    <row r="593" spans="6:6" x14ac:dyDescent="0.2">
      <c r="F593" s="89"/>
    </row>
    <row r="594" spans="6:6" x14ac:dyDescent="0.2">
      <c r="F594" s="89"/>
    </row>
    <row r="595" spans="6:6" x14ac:dyDescent="0.2">
      <c r="F595" s="89"/>
    </row>
    <row r="596" spans="6:6" x14ac:dyDescent="0.2">
      <c r="F596" s="89"/>
    </row>
    <row r="597" spans="6:6" x14ac:dyDescent="0.2">
      <c r="F597" s="89"/>
    </row>
    <row r="598" spans="6:6" x14ac:dyDescent="0.2">
      <c r="F598" s="89"/>
    </row>
    <row r="599" spans="6:6" x14ac:dyDescent="0.2">
      <c r="F599" s="89"/>
    </row>
    <row r="600" spans="6:6" x14ac:dyDescent="0.2">
      <c r="F600" s="89"/>
    </row>
    <row r="601" spans="6:6" x14ac:dyDescent="0.2">
      <c r="F601" s="89"/>
    </row>
    <row r="602" spans="6:6" x14ac:dyDescent="0.2">
      <c r="F602" s="89"/>
    </row>
    <row r="603" spans="6:6" x14ac:dyDescent="0.2">
      <c r="F603" s="89"/>
    </row>
    <row r="604" spans="6:6" x14ac:dyDescent="0.2">
      <c r="F604" s="89"/>
    </row>
    <row r="605" spans="6:6" x14ac:dyDescent="0.2">
      <c r="F605" s="89"/>
    </row>
    <row r="606" spans="6:6" x14ac:dyDescent="0.2">
      <c r="F606" s="89"/>
    </row>
    <row r="607" spans="6:6" x14ac:dyDescent="0.2">
      <c r="F607" s="89"/>
    </row>
  </sheetData>
  <sheetProtection algorithmName="SHA-512" hashValue="wi6eGI5h8nzqcbzoWANp/E5EFa/3LAhcondeDjqNUFKEr62fEYK+isSZdJvUwgXHCwOLg9WWi4N+Co6YHhYpHQ==" saltValue="SquS6qRRVsNo7N5xHfX3Ug==" spinCount="100000" sheet="1" objects="1" scenarios="1"/>
  <protectedRanges>
    <protectedRange sqref="I6:I7 I9" name="Range2"/>
    <protectedRange sqref="E5:E6 G14:G18 H18 H21:H30 G31:G32 H32 H35:H36 G37 G42 H43:H45 G45 G48:H48 G54:H57 G60:H64 G67:H75 G78:H82 G85:H93 G96:H96 G99:H105 G113:H115 G123:H124 G129:H129 H130 G131 H38:H41" name="Range1"/>
  </protectedRanges>
  <mergeCells count="3">
    <mergeCell ref="B2:I2"/>
    <mergeCell ref="B3:I3"/>
    <mergeCell ref="B11:D11"/>
  </mergeCells>
  <conditionalFormatting sqref="D115:E115">
    <cfRule type="expression" dxfId="27" priority="1">
      <formula>$G$115+$H$115&lt;&gt;0</formula>
    </cfRule>
  </conditionalFormatting>
  <conditionalFormatting sqref="E115">
    <cfRule type="expression" dxfId="26" priority="2">
      <formula>#REF!+#REF!&lt;&gt;0</formula>
    </cfRule>
  </conditionalFormatting>
  <pageMargins left="0.25" right="0.25" top="0.75" bottom="0.75" header="0.3" footer="0.3"/>
  <pageSetup scale="59" orientation="portrait" r:id="rId1"/>
  <rowBreaks count="1" manualBreakCount="1"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13"/>
  <sheetViews>
    <sheetView zoomScale="80" zoomScaleNormal="80" workbookViewId="0">
      <selection activeCell="K90" sqref="K90"/>
    </sheetView>
  </sheetViews>
  <sheetFormatPr defaultColWidth="9.140625" defaultRowHeight="14.25" outlineLevelRow="1" x14ac:dyDescent="0.2"/>
  <cols>
    <col min="1" max="1" width="1.85546875" style="7" customWidth="1"/>
    <col min="2" max="2" width="4.7109375" style="88" customWidth="1"/>
    <col min="3" max="3" width="2.5703125" style="88" customWidth="1"/>
    <col min="4" max="4" width="20" style="88" customWidth="1"/>
    <col min="5" max="5" width="58.28515625" style="88" customWidth="1"/>
    <col min="6" max="6" width="12.42578125" style="88" customWidth="1"/>
    <col min="7" max="7" width="16.85546875" style="88" customWidth="1"/>
    <col min="8" max="8" width="15.28515625" style="90" bestFit="1" customWidth="1"/>
    <col min="9" max="9" width="17.28515625" style="90" customWidth="1"/>
    <col min="10" max="10" width="17.140625" style="90" customWidth="1"/>
    <col min="11" max="11" width="77" style="90" customWidth="1"/>
    <col min="12" max="16384" width="9.140625" style="7"/>
  </cols>
  <sheetData>
    <row r="1" spans="2:11" x14ac:dyDescent="0.2">
      <c r="B1" s="1"/>
      <c r="C1" s="2"/>
      <c r="D1" s="3"/>
      <c r="E1" s="4"/>
      <c r="F1" s="2"/>
      <c r="G1" s="5"/>
      <c r="H1" s="2"/>
      <c r="I1" s="5"/>
      <c r="J1" s="5"/>
      <c r="K1" s="6"/>
    </row>
    <row r="2" spans="2:11" ht="18" x14ac:dyDescent="0.25">
      <c r="B2" s="172" t="s">
        <v>160</v>
      </c>
      <c r="C2" s="164"/>
      <c r="D2" s="164"/>
      <c r="E2" s="164"/>
      <c r="F2" s="164"/>
      <c r="G2" s="164"/>
      <c r="H2" s="164"/>
      <c r="I2" s="164"/>
      <c r="J2" s="164"/>
      <c r="K2" s="173"/>
    </row>
    <row r="3" spans="2:11" x14ac:dyDescent="0.2">
      <c r="B3" s="174"/>
      <c r="C3" s="175"/>
      <c r="D3" s="175"/>
      <c r="E3" s="175"/>
      <c r="F3" s="175"/>
      <c r="G3" s="175"/>
      <c r="H3" s="175"/>
      <c r="I3" s="175"/>
      <c r="J3" s="175"/>
      <c r="K3" s="176"/>
    </row>
    <row r="4" spans="2:11" x14ac:dyDescent="0.2">
      <c r="B4" s="8"/>
      <c r="C4" s="9"/>
      <c r="D4" s="10"/>
      <c r="E4" s="11"/>
      <c r="F4" s="9"/>
      <c r="G4" s="9"/>
      <c r="H4" s="9"/>
      <c r="I4" s="9"/>
      <c r="J4" s="64" t="s">
        <v>148</v>
      </c>
      <c r="K4" s="12"/>
    </row>
    <row r="5" spans="2:11" x14ac:dyDescent="0.2">
      <c r="B5" s="8"/>
      <c r="C5" s="9"/>
      <c r="D5" s="10" t="s">
        <v>1</v>
      </c>
      <c r="E5" s="142" t="str">
        <f>'Prelim Budget Template'!E5</f>
        <v>America's Finest Charter</v>
      </c>
      <c r="F5" s="9"/>
      <c r="G5" s="10"/>
      <c r="H5" s="13"/>
      <c r="I5" s="9"/>
      <c r="J5" s="9" t="s">
        <v>170</v>
      </c>
      <c r="K5" s="12"/>
    </row>
    <row r="6" spans="2:11" x14ac:dyDescent="0.2">
      <c r="B6" s="8"/>
      <c r="C6" s="9"/>
      <c r="D6" s="10" t="s">
        <v>2</v>
      </c>
      <c r="E6" s="114" t="str">
        <f>'Prelim Budget Template'!E6</f>
        <v>37-68338-0136663</v>
      </c>
      <c r="F6" s="9"/>
      <c r="G6" s="14"/>
      <c r="H6" s="15"/>
      <c r="I6" s="9"/>
      <c r="J6" s="9" t="s">
        <v>167</v>
      </c>
      <c r="K6" s="12"/>
    </row>
    <row r="7" spans="2:11" x14ac:dyDescent="0.2">
      <c r="B7" s="8"/>
      <c r="C7" s="9"/>
      <c r="D7" s="10" t="s">
        <v>3</v>
      </c>
      <c r="E7" s="114" t="str">
        <f>'Prelim Budget Template'!E7</f>
        <v>San Diego Unified School District 37-68338</v>
      </c>
      <c r="F7" s="9"/>
      <c r="G7" s="14"/>
      <c r="H7" s="16"/>
      <c r="I7" s="9"/>
      <c r="J7" s="9" t="s">
        <v>149</v>
      </c>
      <c r="K7" s="12"/>
    </row>
    <row r="8" spans="2:11" x14ac:dyDescent="0.2">
      <c r="B8" s="8"/>
      <c r="C8" s="9"/>
      <c r="D8" s="10" t="s">
        <v>5</v>
      </c>
      <c r="E8" s="114" t="str">
        <f>'Prelim Budget Template'!E8</f>
        <v>San Diego</v>
      </c>
      <c r="F8" s="9"/>
      <c r="G8" s="17"/>
      <c r="H8" s="16"/>
      <c r="I8" s="9"/>
      <c r="J8" s="9" t="s">
        <v>152</v>
      </c>
      <c r="K8" s="12"/>
    </row>
    <row r="9" spans="2:11" x14ac:dyDescent="0.2">
      <c r="B9" s="8"/>
      <c r="C9" s="9"/>
      <c r="D9" s="10" t="s">
        <v>7</v>
      </c>
      <c r="E9" s="143" t="str">
        <f>'Prelim Budget Template'!E9</f>
        <v>1301</v>
      </c>
      <c r="F9" s="9"/>
      <c r="G9" s="17"/>
      <c r="H9" s="16"/>
      <c r="I9" s="9"/>
      <c r="J9" s="9" t="s">
        <v>163</v>
      </c>
      <c r="K9" s="12"/>
    </row>
    <row r="10" spans="2:11" x14ac:dyDescent="0.2">
      <c r="B10" s="18"/>
      <c r="C10" s="19"/>
      <c r="D10" s="19"/>
      <c r="E10" s="20"/>
      <c r="F10" s="19"/>
      <c r="G10" s="19"/>
      <c r="H10" s="19"/>
      <c r="I10" s="19"/>
      <c r="J10" s="19"/>
      <c r="K10" s="21"/>
    </row>
    <row r="11" spans="2:11" ht="71.25" x14ac:dyDescent="0.2">
      <c r="B11" s="171" t="s">
        <v>8</v>
      </c>
      <c r="C11" s="170"/>
      <c r="D11" s="170"/>
      <c r="E11" s="22"/>
      <c r="F11" s="91" t="s">
        <v>9</v>
      </c>
      <c r="G11" s="92" t="s">
        <v>169</v>
      </c>
      <c r="H11" s="92" t="s">
        <v>165</v>
      </c>
      <c r="I11" s="93" t="s">
        <v>164</v>
      </c>
      <c r="J11" s="93" t="s">
        <v>166</v>
      </c>
      <c r="K11" s="94" t="s">
        <v>158</v>
      </c>
    </row>
    <row r="12" spans="2:11" x14ac:dyDescent="0.2">
      <c r="B12" s="8" t="s">
        <v>13</v>
      </c>
      <c r="C12" s="9"/>
      <c r="D12" s="9"/>
      <c r="E12" s="23"/>
      <c r="F12" s="24"/>
      <c r="G12" s="25"/>
      <c r="H12" s="25"/>
      <c r="I12" s="26"/>
      <c r="J12" s="26"/>
      <c r="K12" s="27"/>
    </row>
    <row r="13" spans="2:11" x14ac:dyDescent="0.2">
      <c r="B13" s="8"/>
      <c r="C13" s="9" t="s">
        <v>14</v>
      </c>
      <c r="D13" s="9"/>
      <c r="E13" s="23"/>
      <c r="F13" s="23"/>
      <c r="G13" s="28"/>
      <c r="H13" s="28"/>
      <c r="I13" s="29"/>
      <c r="J13" s="29"/>
      <c r="K13" s="30"/>
    </row>
    <row r="14" spans="2:11" x14ac:dyDescent="0.2">
      <c r="B14" s="8"/>
      <c r="C14" s="9"/>
      <c r="D14" s="9" t="s">
        <v>136</v>
      </c>
      <c r="E14" s="23"/>
      <c r="F14" s="31">
        <v>8011</v>
      </c>
      <c r="G14" s="139">
        <v>1441553</v>
      </c>
      <c r="H14" s="32">
        <f>IF('Prelim Budget Template'!$F$14:$F$131='PY Est. Actuals vs CY Budget'!$F$14:$F$131,'Prelim Budget Template'!$I$14:$I$131,0)</f>
        <v>1843384</v>
      </c>
      <c r="I14" s="149">
        <f>+(H14-G14)</f>
        <v>401831</v>
      </c>
      <c r="J14" s="33">
        <f t="shared" ref="J14:J19" si="0">IFERROR(+I14/G14,0)</f>
        <v>0.27874868284412713</v>
      </c>
      <c r="K14" s="34" t="s">
        <v>174</v>
      </c>
    </row>
    <row r="15" spans="2:11" x14ac:dyDescent="0.2">
      <c r="B15" s="8"/>
      <c r="C15" s="9"/>
      <c r="D15" s="9" t="s">
        <v>137</v>
      </c>
      <c r="E15" s="23"/>
      <c r="F15" s="31">
        <v>8012</v>
      </c>
      <c r="G15" s="139">
        <v>88112.000000000015</v>
      </c>
      <c r="H15" s="32">
        <f>IF('Prelim Budget Template'!$F$14:$F$131='PY Est. Actuals vs CY Budget'!$F$14:$F$131,'Prelim Budget Template'!$I$14:$I$131,0)</f>
        <v>96000</v>
      </c>
      <c r="I15" s="149">
        <f t="shared" ref="I15:I18" si="1">+(H15-G15)</f>
        <v>7887.9999999999854</v>
      </c>
      <c r="J15" s="33">
        <f t="shared" si="0"/>
        <v>8.9522426003268388E-2</v>
      </c>
      <c r="K15" s="34"/>
    </row>
    <row r="16" spans="2:11" x14ac:dyDescent="0.2">
      <c r="B16" s="8"/>
      <c r="C16" s="9"/>
      <c r="D16" s="9" t="s">
        <v>138</v>
      </c>
      <c r="E16" s="23"/>
      <c r="F16" s="31">
        <v>8019</v>
      </c>
      <c r="G16" s="139">
        <v>-11678</v>
      </c>
      <c r="H16" s="32">
        <f>IF('Prelim Budget Template'!$F$14:$F$131='PY Est. Actuals vs CY Budget'!$F$14:$F$131,'Prelim Budget Template'!$I$14:$I$131,0)</f>
        <v>0</v>
      </c>
      <c r="I16" s="149">
        <f t="shared" si="1"/>
        <v>11678</v>
      </c>
      <c r="J16" s="33">
        <f t="shared" si="0"/>
        <v>-1</v>
      </c>
      <c r="K16" s="34" t="s">
        <v>175</v>
      </c>
    </row>
    <row r="17" spans="2:11" x14ac:dyDescent="0.2">
      <c r="B17" s="8"/>
      <c r="C17" s="9"/>
      <c r="D17" s="9" t="s">
        <v>15</v>
      </c>
      <c r="E17" s="23"/>
      <c r="F17" s="31">
        <v>8096</v>
      </c>
      <c r="G17" s="139">
        <v>3208391.4168000002</v>
      </c>
      <c r="H17" s="32">
        <f>IF('Prelim Budget Template'!$F$14:$F$131='PY Est. Actuals vs CY Budget'!$F$14:$F$131,'Prelim Budget Template'!$I$14:$I$131,0)</f>
        <v>3495614.4</v>
      </c>
      <c r="I17" s="149">
        <f t="shared" si="1"/>
        <v>287222.98319999967</v>
      </c>
      <c r="J17" s="33">
        <f t="shared" si="0"/>
        <v>8.9522426003268457E-2</v>
      </c>
      <c r="K17" s="34"/>
    </row>
    <row r="18" spans="2:11" x14ac:dyDescent="0.2">
      <c r="B18" s="8"/>
      <c r="C18" s="9"/>
      <c r="D18" s="9" t="s">
        <v>16</v>
      </c>
      <c r="E18" s="23"/>
      <c r="F18" s="31" t="s">
        <v>17</v>
      </c>
      <c r="G18" s="139"/>
      <c r="H18" s="32">
        <f>IF('Prelim Budget Template'!$F$14:$F$131='PY Est. Actuals vs CY Budget'!$F$14:$F$131,'Prelim Budget Template'!$I$14:$I$131,0)</f>
        <v>0</v>
      </c>
      <c r="I18" s="149">
        <f t="shared" si="1"/>
        <v>0</v>
      </c>
      <c r="J18" s="33">
        <f t="shared" si="0"/>
        <v>0</v>
      </c>
      <c r="K18" s="34"/>
    </row>
    <row r="19" spans="2:11" x14ac:dyDescent="0.2">
      <c r="B19" s="35"/>
      <c r="C19" s="36" t="s">
        <v>18</v>
      </c>
      <c r="D19" s="36"/>
      <c r="E19" s="37"/>
      <c r="F19" s="38"/>
      <c r="G19" s="144">
        <f t="shared" ref="G19:H19" si="2">SUM(G14:G18)</f>
        <v>4726378.4167999998</v>
      </c>
      <c r="H19" s="145">
        <f t="shared" si="2"/>
        <v>5434998.4000000004</v>
      </c>
      <c r="I19" s="150">
        <f t="shared" ref="I19" si="3">SUM(I14:I18)</f>
        <v>708619.98319999967</v>
      </c>
      <c r="J19" s="146">
        <f t="shared" si="0"/>
        <v>0.14992874474062357</v>
      </c>
      <c r="K19" s="43"/>
    </row>
    <row r="20" spans="2:11" x14ac:dyDescent="0.2">
      <c r="B20" s="8"/>
      <c r="C20" s="9" t="s">
        <v>19</v>
      </c>
      <c r="D20" s="9"/>
      <c r="E20" s="9"/>
      <c r="F20" s="44"/>
      <c r="G20" s="40"/>
      <c r="H20" s="45"/>
      <c r="I20" s="151"/>
      <c r="J20" s="40"/>
      <c r="K20" s="46"/>
    </row>
    <row r="21" spans="2:11" x14ac:dyDescent="0.2">
      <c r="B21" s="8"/>
      <c r="C21" s="9"/>
      <c r="D21" s="9" t="s">
        <v>20</v>
      </c>
      <c r="E21" s="9"/>
      <c r="F21" s="44">
        <v>8290</v>
      </c>
      <c r="G21" s="139">
        <v>206264</v>
      </c>
      <c r="H21" s="32">
        <f>IF('Prelim Budget Template'!$F$14:$F$131='PY Est. Actuals vs CY Budget'!$F$14:$F$131,'Prelim Budget Template'!$I$14:$I$131,0)</f>
        <v>206264</v>
      </c>
      <c r="I21" s="149">
        <f>+(H21-G21)</f>
        <v>0</v>
      </c>
      <c r="J21" s="33">
        <f t="shared" ref="J21:J33" si="4">IFERROR(+I21/G21,0)</f>
        <v>0</v>
      </c>
      <c r="K21" s="34"/>
    </row>
    <row r="22" spans="2:11" x14ac:dyDescent="0.2">
      <c r="B22" s="8"/>
      <c r="C22" s="9"/>
      <c r="D22" s="9" t="s">
        <v>21</v>
      </c>
      <c r="E22" s="9"/>
      <c r="F22" s="44">
        <v>8290</v>
      </c>
      <c r="G22" s="139">
        <v>22775</v>
      </c>
      <c r="H22" s="32">
        <f>IF('Prelim Budget Template'!$F$14:$F$131='PY Est. Actuals vs CY Budget'!$F$14:$F$131,'Prelim Budget Template'!$I$14:$I$131,0)</f>
        <v>22775</v>
      </c>
      <c r="I22" s="149">
        <f t="shared" ref="I22:I32" si="5">+(H22-G22)</f>
        <v>0</v>
      </c>
      <c r="J22" s="33">
        <f t="shared" si="4"/>
        <v>0</v>
      </c>
      <c r="K22" s="34"/>
    </row>
    <row r="23" spans="2:11" x14ac:dyDescent="0.2">
      <c r="B23" s="8"/>
      <c r="C23" s="9"/>
      <c r="D23" s="9" t="s">
        <v>22</v>
      </c>
      <c r="E23" s="9"/>
      <c r="F23" s="44">
        <v>8290</v>
      </c>
      <c r="G23" s="139">
        <v>25506</v>
      </c>
      <c r="H23" s="32">
        <f>IF('Prelim Budget Template'!$F$14:$F$131='PY Est. Actuals vs CY Budget'!$F$14:$F$131,'Prelim Budget Template'!$I$14:$I$131,0)</f>
        <v>25506</v>
      </c>
      <c r="I23" s="149">
        <f t="shared" si="5"/>
        <v>0</v>
      </c>
      <c r="J23" s="33">
        <f t="shared" si="4"/>
        <v>0</v>
      </c>
      <c r="K23" s="34"/>
    </row>
    <row r="24" spans="2:11" x14ac:dyDescent="0.2">
      <c r="B24" s="8"/>
      <c r="C24" s="9"/>
      <c r="D24" s="9" t="s">
        <v>23</v>
      </c>
      <c r="E24" s="9"/>
      <c r="F24" s="44">
        <v>8290</v>
      </c>
      <c r="G24" s="139"/>
      <c r="H24" s="32">
        <f>IF('Prelim Budget Template'!$F$14:$F$131='PY Est. Actuals vs CY Budget'!$F$14:$F$131,'Prelim Budget Template'!$I$14:$I$131,0)</f>
        <v>0</v>
      </c>
      <c r="I24" s="149">
        <f t="shared" si="5"/>
        <v>0</v>
      </c>
      <c r="J24" s="33">
        <f t="shared" si="4"/>
        <v>0</v>
      </c>
      <c r="K24" s="34"/>
    </row>
    <row r="25" spans="2:11" x14ac:dyDescent="0.2">
      <c r="B25" s="8"/>
      <c r="C25" s="9"/>
      <c r="D25" s="9" t="s">
        <v>134</v>
      </c>
      <c r="E25" s="9"/>
      <c r="F25" s="44">
        <v>8290</v>
      </c>
      <c r="G25" s="139">
        <v>215336</v>
      </c>
      <c r="H25" s="32">
        <f>IF('Prelim Budget Template'!$F$14:$F$131='PY Est. Actuals vs CY Budget'!$F$14:$F$131,'Prelim Budget Template'!$I$14:$I$131,0)</f>
        <v>0</v>
      </c>
      <c r="I25" s="149">
        <f t="shared" si="5"/>
        <v>-215336</v>
      </c>
      <c r="J25" s="33">
        <f t="shared" si="4"/>
        <v>-1</v>
      </c>
      <c r="K25" s="34" t="s">
        <v>176</v>
      </c>
    </row>
    <row r="26" spans="2:11" x14ac:dyDescent="0.2">
      <c r="B26" s="8"/>
      <c r="C26" s="9"/>
      <c r="D26" s="9" t="s">
        <v>135</v>
      </c>
      <c r="E26" s="9"/>
      <c r="F26" s="44">
        <v>8290</v>
      </c>
      <c r="G26" s="139">
        <v>12709</v>
      </c>
      <c r="H26" s="32">
        <f>IF('Prelim Budget Template'!$F$14:$F$131='PY Est. Actuals vs CY Budget'!$F$14:$F$131,'Prelim Budget Template'!$I$14:$I$131,0)</f>
        <v>12709</v>
      </c>
      <c r="I26" s="149">
        <f t="shared" si="5"/>
        <v>0</v>
      </c>
      <c r="J26" s="33">
        <f t="shared" si="4"/>
        <v>0</v>
      </c>
      <c r="K26" s="34"/>
    </row>
    <row r="27" spans="2:11" x14ac:dyDescent="0.2">
      <c r="B27" s="8"/>
      <c r="C27" s="9"/>
      <c r="D27" s="9" t="s">
        <v>24</v>
      </c>
      <c r="E27" s="9"/>
      <c r="F27" s="44">
        <v>8290</v>
      </c>
      <c r="G27" s="139"/>
      <c r="H27" s="32">
        <f>IF('Prelim Budget Template'!$F$14:$F$131='PY Est. Actuals vs CY Budget'!$F$14:$F$131,'Prelim Budget Template'!$I$14:$I$131,0)</f>
        <v>0</v>
      </c>
      <c r="I27" s="149">
        <f t="shared" si="5"/>
        <v>0</v>
      </c>
      <c r="J27" s="33">
        <f t="shared" si="4"/>
        <v>0</v>
      </c>
      <c r="K27" s="34"/>
    </row>
    <row r="28" spans="2:11" x14ac:dyDescent="0.2">
      <c r="B28" s="8"/>
      <c r="C28" s="9"/>
      <c r="D28" s="9" t="s">
        <v>25</v>
      </c>
      <c r="E28" s="9"/>
      <c r="F28" s="44">
        <v>8181</v>
      </c>
      <c r="G28" s="139">
        <v>57125</v>
      </c>
      <c r="H28" s="32">
        <f>IF('Prelim Budget Template'!$F$14:$F$131='PY Est. Actuals vs CY Budget'!$F$14:$F$131,'Prelim Budget Template'!$I$14:$I$131,0)</f>
        <v>60000</v>
      </c>
      <c r="I28" s="149">
        <f t="shared" si="5"/>
        <v>2875</v>
      </c>
      <c r="J28" s="33">
        <f t="shared" si="4"/>
        <v>5.0328227571115977E-2</v>
      </c>
      <c r="K28" s="34"/>
    </row>
    <row r="29" spans="2:11" x14ac:dyDescent="0.2">
      <c r="B29" s="8"/>
      <c r="C29" s="9"/>
      <c r="D29" s="9" t="s">
        <v>26</v>
      </c>
      <c r="E29" s="9"/>
      <c r="F29" s="44">
        <v>8182</v>
      </c>
      <c r="G29" s="139"/>
      <c r="H29" s="32">
        <f>IF('Prelim Budget Template'!$F$14:$F$131='PY Est. Actuals vs CY Budget'!$F$14:$F$131,'Prelim Budget Template'!$I$14:$I$131,0)</f>
        <v>0</v>
      </c>
      <c r="I29" s="149">
        <f t="shared" si="5"/>
        <v>0</v>
      </c>
      <c r="J29" s="33">
        <f t="shared" si="4"/>
        <v>0</v>
      </c>
      <c r="K29" s="34"/>
    </row>
    <row r="30" spans="2:11" x14ac:dyDescent="0.2">
      <c r="B30" s="8"/>
      <c r="C30" s="9"/>
      <c r="D30" s="9" t="s">
        <v>27</v>
      </c>
      <c r="E30" s="9"/>
      <c r="F30" s="44">
        <v>8220</v>
      </c>
      <c r="G30" s="139"/>
      <c r="H30" s="32">
        <f>IF('Prelim Budget Template'!$F$14:$F$131='PY Est. Actuals vs CY Budget'!$F$14:$F$131,'Prelim Budget Template'!$I$14:$I$131,0)</f>
        <v>0</v>
      </c>
      <c r="I30" s="149">
        <f t="shared" si="5"/>
        <v>0</v>
      </c>
      <c r="J30" s="33">
        <f t="shared" si="4"/>
        <v>0</v>
      </c>
      <c r="K30" s="34"/>
    </row>
    <row r="31" spans="2:11" x14ac:dyDescent="0.2">
      <c r="B31" s="8"/>
      <c r="C31" s="9"/>
      <c r="D31" s="9" t="s">
        <v>28</v>
      </c>
      <c r="E31" s="9"/>
      <c r="F31" s="44">
        <v>8110</v>
      </c>
      <c r="G31" s="139"/>
      <c r="H31" s="32">
        <f>IF('Prelim Budget Template'!$F$14:$F$131='PY Est. Actuals vs CY Budget'!$F$14:$F$131,'Prelim Budget Template'!$I$14:$I$131,0)</f>
        <v>0</v>
      </c>
      <c r="I31" s="149">
        <f t="shared" si="5"/>
        <v>0</v>
      </c>
      <c r="J31" s="33">
        <f t="shared" si="4"/>
        <v>0</v>
      </c>
      <c r="K31" s="34"/>
    </row>
    <row r="32" spans="2:11" x14ac:dyDescent="0.2">
      <c r="B32" s="8"/>
      <c r="C32" s="9"/>
      <c r="D32" s="9" t="s">
        <v>139</v>
      </c>
      <c r="E32" s="9"/>
      <c r="F32" s="44" t="s">
        <v>29</v>
      </c>
      <c r="G32" s="140">
        <v>1000963</v>
      </c>
      <c r="H32" s="32">
        <f>IF('Prelim Budget Template'!$F$14:$F$131='PY Est. Actuals vs CY Budget'!$F$14:$F$131,'Prelim Budget Template'!$I$14:$I$131,0)</f>
        <v>800000</v>
      </c>
      <c r="I32" s="149">
        <f t="shared" si="5"/>
        <v>-200963</v>
      </c>
      <c r="J32" s="33">
        <f t="shared" si="4"/>
        <v>-0.20076965881855774</v>
      </c>
      <c r="K32" s="34" t="s">
        <v>176</v>
      </c>
    </row>
    <row r="33" spans="2:11" x14ac:dyDescent="0.2">
      <c r="B33" s="8"/>
      <c r="C33" s="9" t="s">
        <v>30</v>
      </c>
      <c r="D33" s="9"/>
      <c r="E33" s="9"/>
      <c r="F33" s="47"/>
      <c r="G33" s="63">
        <f>SUM(G20:G32)</f>
        <v>1540678</v>
      </c>
      <c r="H33" s="145">
        <f>SUM(H20:H32)</f>
        <v>1127254</v>
      </c>
      <c r="I33" s="150">
        <f>SUM(I21:I32)</f>
        <v>-413424</v>
      </c>
      <c r="J33" s="146">
        <f t="shared" si="4"/>
        <v>-0.26833900399694161</v>
      </c>
      <c r="K33" s="43"/>
    </row>
    <row r="34" spans="2:11" x14ac:dyDescent="0.2">
      <c r="B34" s="48"/>
      <c r="C34" s="49" t="s">
        <v>31</v>
      </c>
      <c r="D34" s="49"/>
      <c r="E34" s="24"/>
      <c r="F34" s="23"/>
      <c r="G34" s="45"/>
      <c r="H34" s="45"/>
      <c r="I34" s="151"/>
      <c r="J34" s="40"/>
      <c r="K34" s="46"/>
    </row>
    <row r="35" spans="2:11" x14ac:dyDescent="0.2">
      <c r="B35" s="8"/>
      <c r="C35" s="9"/>
      <c r="D35" s="9" t="s">
        <v>32</v>
      </c>
      <c r="E35" s="23"/>
      <c r="F35" s="31">
        <v>8792</v>
      </c>
      <c r="G35" s="139">
        <v>303836.63800000004</v>
      </c>
      <c r="H35" s="32">
        <f>IF('Prelim Budget Template'!$F$14:$F$131='PY Est. Actuals vs CY Budget'!$F$14:$F$131,'Prelim Budget Template'!$I$14:$I$131,0)</f>
        <v>331104</v>
      </c>
      <c r="I35" s="149">
        <f>+(H35-G35)</f>
        <v>27267.361999999965</v>
      </c>
      <c r="J35" s="33">
        <f t="shared" ref="J35:J46" si="6">IFERROR(+I35/G35,0)</f>
        <v>8.9743495647815724E-2</v>
      </c>
      <c r="K35" s="34"/>
    </row>
    <row r="36" spans="2:11" x14ac:dyDescent="0.2">
      <c r="B36" s="8"/>
      <c r="C36" s="9"/>
      <c r="D36" s="9" t="s">
        <v>33</v>
      </c>
      <c r="E36" s="23"/>
      <c r="F36" s="31">
        <v>8590</v>
      </c>
      <c r="G36" s="139">
        <v>112800</v>
      </c>
      <c r="H36" s="32">
        <f>IF('Prelim Budget Template'!$F$14:$F$131='PY Est. Actuals vs CY Budget'!$F$14:$F$131,'Prelim Budget Template'!$I$14:$I$131,0)</f>
        <v>112800</v>
      </c>
      <c r="I36" s="149">
        <f t="shared" ref="I36:I45" si="7">+(H36-G36)</f>
        <v>0</v>
      </c>
      <c r="J36" s="33">
        <f t="shared" si="6"/>
        <v>0</v>
      </c>
      <c r="K36" s="34"/>
    </row>
    <row r="37" spans="2:11" x14ac:dyDescent="0.2">
      <c r="B37" s="8"/>
      <c r="C37" s="9"/>
      <c r="D37" s="9" t="s">
        <v>34</v>
      </c>
      <c r="E37" s="23"/>
      <c r="F37" s="31">
        <v>8550</v>
      </c>
      <c r="G37" s="139">
        <v>10322</v>
      </c>
      <c r="H37" s="32">
        <f>IF('Prelim Budget Template'!$F$14:$F$131='PY Est. Actuals vs CY Budget'!$F$14:$F$131,'Prelim Budget Template'!$I$14:$I$131,0)</f>
        <v>12864</v>
      </c>
      <c r="I37" s="149">
        <f t="shared" si="7"/>
        <v>2542</v>
      </c>
      <c r="J37" s="33">
        <f t="shared" si="6"/>
        <v>0.24627010269327651</v>
      </c>
      <c r="K37" s="34" t="s">
        <v>178</v>
      </c>
    </row>
    <row r="38" spans="2:11" x14ac:dyDescent="0.2">
      <c r="B38" s="8"/>
      <c r="C38" s="9"/>
      <c r="D38" s="9" t="s">
        <v>35</v>
      </c>
      <c r="E38" s="23"/>
      <c r="F38" s="31" t="s">
        <v>36</v>
      </c>
      <c r="G38" s="139">
        <v>243609.02000000002</v>
      </c>
      <c r="H38" s="32">
        <f>IF('Prelim Budget Template'!$F$14:$F$131='PY Est. Actuals vs CY Budget'!$F$14:$F$131,'Prelim Budget Template'!$I$14:$I$131,0)</f>
        <v>150000</v>
      </c>
      <c r="I38" s="149">
        <f t="shared" si="7"/>
        <v>-93609.020000000019</v>
      </c>
      <c r="J38" s="33">
        <f t="shared" si="6"/>
        <v>-0.38425925279778234</v>
      </c>
      <c r="K38" s="34" t="s">
        <v>177</v>
      </c>
    </row>
    <row r="39" spans="2:11" x14ac:dyDescent="0.2">
      <c r="B39" s="8"/>
      <c r="C39" s="9"/>
      <c r="D39" s="9" t="s">
        <v>37</v>
      </c>
      <c r="E39" s="23"/>
      <c r="F39" s="31">
        <v>8590</v>
      </c>
      <c r="G39" s="139"/>
      <c r="H39" s="32">
        <f>IF('Prelim Budget Template'!$F$14:$F$131='PY Est. Actuals vs CY Budget'!$F$14:$F$131,'Prelim Budget Template'!$I$14:$I$131,0)</f>
        <v>0</v>
      </c>
      <c r="I39" s="149">
        <f t="shared" si="7"/>
        <v>0</v>
      </c>
      <c r="J39" s="33">
        <f t="shared" si="6"/>
        <v>0</v>
      </c>
      <c r="K39" s="34"/>
    </row>
    <row r="40" spans="2:11" x14ac:dyDescent="0.2">
      <c r="B40" s="8"/>
      <c r="C40" s="9"/>
      <c r="D40" s="9" t="s">
        <v>38</v>
      </c>
      <c r="E40" s="23"/>
      <c r="F40" s="31">
        <v>8590</v>
      </c>
      <c r="G40" s="139">
        <v>120576</v>
      </c>
      <c r="H40" s="32">
        <f>IF('Prelim Budget Template'!$F$14:$F$131='PY Est. Actuals vs CY Budget'!$F$14:$F$131,'Prelim Budget Template'!$I$14:$I$131,0)</f>
        <v>125600</v>
      </c>
      <c r="I40" s="149">
        <f t="shared" si="7"/>
        <v>5024</v>
      </c>
      <c r="J40" s="33">
        <f t="shared" si="6"/>
        <v>4.1666666666666664E-2</v>
      </c>
      <c r="K40" s="34"/>
    </row>
    <row r="41" spans="2:11" x14ac:dyDescent="0.2">
      <c r="B41" s="8"/>
      <c r="C41" s="9"/>
      <c r="D41" s="9" t="s">
        <v>159</v>
      </c>
      <c r="E41" s="23"/>
      <c r="F41" s="31">
        <v>8590</v>
      </c>
      <c r="G41" s="139"/>
      <c r="H41" s="32">
        <f>IF('Prelim Budget Template'!$F$14:$F$131='PY Est. Actuals vs CY Budget'!$F$14:$F$131,'Prelim Budget Template'!$I$14:$I$131,0)</f>
        <v>0</v>
      </c>
      <c r="I41" s="149">
        <f t="shared" ref="I41" si="8">+(H41-G41)</f>
        <v>0</v>
      </c>
      <c r="J41" s="33">
        <f t="shared" si="6"/>
        <v>0</v>
      </c>
      <c r="K41" s="34"/>
    </row>
    <row r="42" spans="2:11" x14ac:dyDescent="0.2">
      <c r="B42" s="8"/>
      <c r="C42" s="9"/>
      <c r="D42" s="9" t="s">
        <v>39</v>
      </c>
      <c r="E42" s="23"/>
      <c r="F42" s="31">
        <v>8560</v>
      </c>
      <c r="G42" s="139">
        <v>71811.280000000013</v>
      </c>
      <c r="H42" s="32">
        <f>IF('Prelim Budget Template'!$F$14:$F$131='PY Est. Actuals vs CY Budget'!$F$14:$F$131,'Prelim Budget Template'!$I$14:$I$131,0)</f>
        <v>78240</v>
      </c>
      <c r="I42" s="149">
        <f t="shared" si="7"/>
        <v>6428.7199999999866</v>
      </c>
      <c r="J42" s="33">
        <f t="shared" si="6"/>
        <v>8.952242600326836E-2</v>
      </c>
      <c r="K42" s="34"/>
    </row>
    <row r="43" spans="2:11" x14ac:dyDescent="0.2">
      <c r="B43" s="8"/>
      <c r="C43" s="9"/>
      <c r="D43" s="9" t="s">
        <v>40</v>
      </c>
      <c r="E43" s="23"/>
      <c r="F43" s="31">
        <v>8560</v>
      </c>
      <c r="G43" s="139">
        <v>28636.400000000005</v>
      </c>
      <c r="H43" s="32">
        <f>IF('Prelim Budget Template'!$F$14:$F$131='PY Est. Actuals vs CY Budget'!$F$14:$F$131,'Prelim Budget Template'!$I$14:$I$131,0)</f>
        <v>31200</v>
      </c>
      <c r="I43" s="149">
        <f t="shared" si="7"/>
        <v>2563.5999999999949</v>
      </c>
      <c r="J43" s="33">
        <f t="shared" si="6"/>
        <v>8.9522426003268374E-2</v>
      </c>
      <c r="K43" s="34"/>
    </row>
    <row r="44" spans="2:11" x14ac:dyDescent="0.2">
      <c r="B44" s="8"/>
      <c r="C44" s="9"/>
      <c r="D44" s="9" t="s">
        <v>41</v>
      </c>
      <c r="E44" s="23"/>
      <c r="F44" s="31">
        <v>8590</v>
      </c>
      <c r="G44" s="139"/>
      <c r="H44" s="32">
        <f>IF('Prelim Budget Template'!$F$14:$F$131='PY Est. Actuals vs CY Budget'!$F$14:$F$131,'Prelim Budget Template'!$I$14:$I$131,0)</f>
        <v>0</v>
      </c>
      <c r="I44" s="149">
        <f t="shared" si="7"/>
        <v>0</v>
      </c>
      <c r="J44" s="33">
        <f t="shared" si="6"/>
        <v>0</v>
      </c>
      <c r="K44" s="34"/>
    </row>
    <row r="45" spans="2:11" x14ac:dyDescent="0.2">
      <c r="B45" s="8"/>
      <c r="C45" s="9"/>
      <c r="D45" s="9" t="s">
        <v>140</v>
      </c>
      <c r="E45" s="23"/>
      <c r="F45" s="31" t="s">
        <v>42</v>
      </c>
      <c r="G45" s="140">
        <v>547720</v>
      </c>
      <c r="H45" s="32">
        <f>IF('Prelim Budget Template'!$F$14:$F$131='PY Est. Actuals vs CY Budget'!$F$14:$F$131,'Prelim Budget Template'!$I$14:$I$131,0)</f>
        <v>518508</v>
      </c>
      <c r="I45" s="149">
        <f t="shared" si="7"/>
        <v>-29212</v>
      </c>
      <c r="J45" s="33">
        <f t="shared" si="6"/>
        <v>-5.3333820200102244E-2</v>
      </c>
      <c r="K45" s="34"/>
    </row>
    <row r="46" spans="2:11" x14ac:dyDescent="0.2">
      <c r="B46" s="35"/>
      <c r="C46" s="36" t="s">
        <v>43</v>
      </c>
      <c r="D46" s="36"/>
      <c r="E46" s="37"/>
      <c r="F46" s="37"/>
      <c r="G46" s="144">
        <f t="shared" ref="G46:H46" si="9">SUM(G35:G45)</f>
        <v>1439311.338</v>
      </c>
      <c r="H46" s="145">
        <f t="shared" si="9"/>
        <v>1360316</v>
      </c>
      <c r="I46" s="150">
        <f t="shared" ref="I46" si="10">SUM(I35:I45)</f>
        <v>-78995.338000000076</v>
      </c>
      <c r="J46" s="146">
        <f t="shared" si="6"/>
        <v>-5.4884121256050356E-2</v>
      </c>
      <c r="K46" s="43"/>
    </row>
    <row r="47" spans="2:11" x14ac:dyDescent="0.2">
      <c r="B47" s="48"/>
      <c r="C47" s="49" t="s">
        <v>44</v>
      </c>
      <c r="D47" s="49"/>
      <c r="E47" s="24"/>
      <c r="F47" s="23"/>
      <c r="G47" s="45"/>
      <c r="H47" s="25"/>
      <c r="I47" s="152"/>
      <c r="J47" s="50"/>
      <c r="K47" s="51"/>
    </row>
    <row r="48" spans="2:11" x14ac:dyDescent="0.2">
      <c r="B48" s="8"/>
      <c r="C48" s="9"/>
      <c r="D48" s="9" t="s">
        <v>45</v>
      </c>
      <c r="E48" s="23"/>
      <c r="F48" s="31" t="s">
        <v>46</v>
      </c>
      <c r="G48" s="140">
        <v>22349</v>
      </c>
      <c r="H48" s="32">
        <f>IF('Prelim Budget Template'!$F$14:$F$131='PY Est. Actuals vs CY Budget'!$F$14:$F$131,'Prelim Budget Template'!$I$14:$I$131,0)</f>
        <v>0</v>
      </c>
      <c r="I48" s="149">
        <f>+(H48-G48)</f>
        <v>-22349</v>
      </c>
      <c r="J48" s="33">
        <f>IFERROR(+I48/G48,0)</f>
        <v>-1</v>
      </c>
      <c r="K48" s="34" t="s">
        <v>179</v>
      </c>
    </row>
    <row r="49" spans="2:11" x14ac:dyDescent="0.2">
      <c r="B49" s="8"/>
      <c r="C49" s="9" t="s">
        <v>47</v>
      </c>
      <c r="D49" s="9"/>
      <c r="E49" s="23"/>
      <c r="F49" s="37"/>
      <c r="G49" s="144">
        <f t="shared" ref="G49:H49" si="11">SUM(G48:G48)</f>
        <v>22349</v>
      </c>
      <c r="H49" s="145">
        <f t="shared" si="11"/>
        <v>0</v>
      </c>
      <c r="I49" s="150">
        <f t="shared" ref="I49" si="12">SUM(I48:I48)</f>
        <v>-22349</v>
      </c>
      <c r="J49" s="146">
        <f>IFERROR(+I49/G49,0)</f>
        <v>-1</v>
      </c>
      <c r="K49" s="43"/>
    </row>
    <row r="50" spans="2:11" x14ac:dyDescent="0.2">
      <c r="B50" s="48"/>
      <c r="C50" s="49"/>
      <c r="D50" s="49"/>
      <c r="E50" s="24"/>
      <c r="F50" s="23"/>
      <c r="G50" s="45"/>
      <c r="H50" s="45"/>
      <c r="I50" s="153"/>
      <c r="J50" s="45"/>
      <c r="K50" s="52"/>
    </row>
    <row r="51" spans="2:11" x14ac:dyDescent="0.2">
      <c r="B51" s="53"/>
      <c r="C51" s="54" t="s">
        <v>48</v>
      </c>
      <c r="D51" s="54"/>
      <c r="E51" s="55"/>
      <c r="F51" s="56"/>
      <c r="G51" s="57">
        <f>G19+G46+G33+G49</f>
        <v>7728716.7547999993</v>
      </c>
      <c r="H51" s="57">
        <f>H19+H46+H33+H49</f>
        <v>7922568.4000000004</v>
      </c>
      <c r="I51" s="154">
        <f>+(H51-G51)</f>
        <v>193851.64520000108</v>
      </c>
      <c r="J51" s="146">
        <f>IFERROR(+I51/G51,0)</f>
        <v>2.5081996319713425E-2</v>
      </c>
      <c r="K51" s="34"/>
    </row>
    <row r="52" spans="2:11" x14ac:dyDescent="0.2">
      <c r="B52" s="48" t="s">
        <v>49</v>
      </c>
      <c r="C52" s="49"/>
      <c r="D52" s="49"/>
      <c r="E52" s="24"/>
      <c r="F52" s="23"/>
      <c r="G52" s="40"/>
      <c r="H52" s="25"/>
      <c r="I52" s="152"/>
      <c r="J52" s="50"/>
      <c r="K52" s="51"/>
    </row>
    <row r="53" spans="2:11" x14ac:dyDescent="0.2">
      <c r="B53" s="8"/>
      <c r="C53" s="9" t="s">
        <v>50</v>
      </c>
      <c r="D53" s="9"/>
      <c r="E53" s="23"/>
      <c r="F53" s="31"/>
      <c r="G53" s="40"/>
      <c r="H53" s="40"/>
      <c r="I53" s="149"/>
      <c r="J53" s="28"/>
      <c r="K53" s="58"/>
    </row>
    <row r="54" spans="2:11" x14ac:dyDescent="0.2">
      <c r="B54" s="8"/>
      <c r="C54" s="9"/>
      <c r="D54" s="9" t="s">
        <v>51</v>
      </c>
      <c r="E54" s="23"/>
      <c r="F54" s="31">
        <v>1100</v>
      </c>
      <c r="G54" s="140">
        <v>1958149</v>
      </c>
      <c r="H54" s="32">
        <f>IF('Prelim Budget Template'!$F$14:$F$131='PY Est. Actuals vs CY Budget'!$F$14:$F$131,'Prelim Budget Template'!$I$14:$I$131,0)</f>
        <v>2086976</v>
      </c>
      <c r="I54" s="149">
        <f t="shared" ref="I54:I57" si="13">+(H54-G54)</f>
        <v>128827</v>
      </c>
      <c r="J54" s="33">
        <f>IFERROR(+I54/G54,0)</f>
        <v>6.5790192676859621E-2</v>
      </c>
      <c r="K54" s="34"/>
    </row>
    <row r="55" spans="2:11" x14ac:dyDescent="0.2">
      <c r="B55" s="8"/>
      <c r="C55" s="9"/>
      <c r="D55" s="9" t="s">
        <v>52</v>
      </c>
      <c r="E55" s="23"/>
      <c r="F55" s="31">
        <v>1200</v>
      </c>
      <c r="G55" s="140">
        <v>100000</v>
      </c>
      <c r="H55" s="32">
        <f>IF('Prelim Budget Template'!$F$14:$F$131='PY Est. Actuals vs CY Budget'!$F$14:$F$131,'Prelim Budget Template'!$I$14:$I$131,0)</f>
        <v>105000</v>
      </c>
      <c r="I55" s="149">
        <f t="shared" si="13"/>
        <v>5000</v>
      </c>
      <c r="J55" s="33">
        <f>IFERROR(+I55/G55,0)</f>
        <v>0.05</v>
      </c>
      <c r="K55" s="34"/>
    </row>
    <row r="56" spans="2:11" x14ac:dyDescent="0.2">
      <c r="B56" s="8"/>
      <c r="C56" s="9"/>
      <c r="D56" s="9" t="s">
        <v>53</v>
      </c>
      <c r="E56" s="23"/>
      <c r="F56" s="31">
        <v>1300</v>
      </c>
      <c r="G56" s="140">
        <v>717000</v>
      </c>
      <c r="H56" s="32">
        <f>IF('Prelim Budget Template'!$F$14:$F$131='PY Est. Actuals vs CY Budget'!$F$14:$F$131,'Prelim Budget Template'!$I$14:$I$131,0)</f>
        <v>756000</v>
      </c>
      <c r="I56" s="149">
        <f t="shared" si="13"/>
        <v>39000</v>
      </c>
      <c r="J56" s="33">
        <f>IFERROR(+I56/G56,0)</f>
        <v>5.4393305439330547E-2</v>
      </c>
      <c r="K56" s="34"/>
    </row>
    <row r="57" spans="2:11" x14ac:dyDescent="0.2">
      <c r="B57" s="8"/>
      <c r="C57" s="9"/>
      <c r="D57" s="9" t="s">
        <v>54</v>
      </c>
      <c r="E57" s="23"/>
      <c r="F57" s="31">
        <v>1900</v>
      </c>
      <c r="G57" s="140">
        <v>2500</v>
      </c>
      <c r="H57" s="32">
        <f>IF('Prelim Budget Template'!$F$14:$F$131='PY Est. Actuals vs CY Budget'!$F$14:$F$131,'Prelim Budget Template'!$I$14:$I$131,0)</f>
        <v>0</v>
      </c>
      <c r="I57" s="149">
        <f t="shared" si="13"/>
        <v>-2500</v>
      </c>
      <c r="J57" s="33">
        <f>IFERROR(+I57/G57,0)</f>
        <v>-1</v>
      </c>
      <c r="K57" s="34" t="s">
        <v>180</v>
      </c>
    </row>
    <row r="58" spans="2:11" x14ac:dyDescent="0.2">
      <c r="B58" s="35"/>
      <c r="C58" s="36" t="s">
        <v>55</v>
      </c>
      <c r="D58" s="36"/>
      <c r="E58" s="36"/>
      <c r="F58" s="59"/>
      <c r="G58" s="144">
        <f t="shared" ref="G58:H58" si="14">SUM(G54:G57)</f>
        <v>2777649</v>
      </c>
      <c r="H58" s="63">
        <f t="shared" si="14"/>
        <v>2947976</v>
      </c>
      <c r="I58" s="150">
        <f t="shared" ref="I58" si="15">SUM(I54:I57)</f>
        <v>170327</v>
      </c>
      <c r="J58" s="146">
        <f>IFERROR(+I58/G58,0)</f>
        <v>6.1320562821292397E-2</v>
      </c>
      <c r="K58" s="43"/>
    </row>
    <row r="59" spans="2:11" x14ac:dyDescent="0.2">
      <c r="B59" s="8"/>
      <c r="C59" s="9" t="s">
        <v>56</v>
      </c>
      <c r="D59" s="9"/>
      <c r="E59" s="9"/>
      <c r="F59" s="44"/>
      <c r="G59" s="40"/>
      <c r="H59" s="28"/>
      <c r="I59" s="155"/>
      <c r="J59" s="117"/>
      <c r="K59" s="118"/>
    </row>
    <row r="60" spans="2:11" x14ac:dyDescent="0.2">
      <c r="B60" s="8"/>
      <c r="C60" s="9"/>
      <c r="D60" s="9" t="s">
        <v>57</v>
      </c>
      <c r="E60" s="9"/>
      <c r="F60" s="44">
        <v>2100</v>
      </c>
      <c r="G60" s="140">
        <v>604435.63357499999</v>
      </c>
      <c r="H60" s="32">
        <f>IF('Prelim Budget Template'!$F$14:$F$131='PY Est. Actuals vs CY Budget'!$F$14:$F$131,'Prelim Budget Template'!$I$14:$I$131,0)</f>
        <v>599709</v>
      </c>
      <c r="I60" s="149">
        <f t="shared" ref="I60:I64" si="16">+(H60-G60)</f>
        <v>-4726.6335749999853</v>
      </c>
      <c r="J60" s="33">
        <f t="shared" ref="J60:J65" si="17">IFERROR(+I60/G60,0)</f>
        <v>-7.8199121832771487E-3</v>
      </c>
      <c r="K60" s="34"/>
    </row>
    <row r="61" spans="2:11" x14ac:dyDescent="0.2">
      <c r="B61" s="8"/>
      <c r="C61" s="9"/>
      <c r="D61" s="9" t="s">
        <v>58</v>
      </c>
      <c r="E61" s="9"/>
      <c r="F61" s="44">
        <v>2200</v>
      </c>
      <c r="G61" s="140">
        <v>174607.36749999999</v>
      </c>
      <c r="H61" s="32">
        <f>IF('Prelim Budget Template'!$F$14:$F$131='PY Est. Actuals vs CY Budget'!$F$14:$F$131,'Prelim Budget Template'!$I$14:$I$131,0)</f>
        <v>188588</v>
      </c>
      <c r="I61" s="149">
        <f t="shared" si="16"/>
        <v>13980.632500000007</v>
      </c>
      <c r="J61" s="33">
        <f t="shared" si="17"/>
        <v>8.0068972461886573E-2</v>
      </c>
      <c r="K61" s="34"/>
    </row>
    <row r="62" spans="2:11" x14ac:dyDescent="0.2">
      <c r="B62" s="8"/>
      <c r="C62" s="9"/>
      <c r="D62" s="9" t="s">
        <v>59</v>
      </c>
      <c r="E62" s="9"/>
      <c r="F62" s="44">
        <v>2300</v>
      </c>
      <c r="G62" s="140">
        <v>0</v>
      </c>
      <c r="H62" s="32">
        <f>IF('Prelim Budget Template'!$F$14:$F$131='PY Est. Actuals vs CY Budget'!$F$14:$F$131,'Prelim Budget Template'!$I$14:$I$131,0)</f>
        <v>0</v>
      </c>
      <c r="I62" s="149">
        <f t="shared" si="16"/>
        <v>0</v>
      </c>
      <c r="J62" s="33">
        <f t="shared" si="17"/>
        <v>0</v>
      </c>
      <c r="K62" s="34"/>
    </row>
    <row r="63" spans="2:11" x14ac:dyDescent="0.2">
      <c r="B63" s="8"/>
      <c r="C63" s="9"/>
      <c r="D63" s="9" t="s">
        <v>60</v>
      </c>
      <c r="E63" s="9"/>
      <c r="F63" s="44">
        <v>2400</v>
      </c>
      <c r="G63" s="140">
        <v>455723.05650000006</v>
      </c>
      <c r="H63" s="32">
        <f>IF('Prelim Budget Template'!$F$14:$F$131='PY Est. Actuals vs CY Budget'!$F$14:$F$131,'Prelim Budget Template'!$I$14:$I$131,0)</f>
        <v>526791</v>
      </c>
      <c r="I63" s="149">
        <f t="shared" si="16"/>
        <v>71067.943499999936</v>
      </c>
      <c r="J63" s="33">
        <f t="shared" si="17"/>
        <v>0.15594546399694817</v>
      </c>
      <c r="K63" s="34" t="s">
        <v>181</v>
      </c>
    </row>
    <row r="64" spans="2:11" x14ac:dyDescent="0.2">
      <c r="B64" s="8"/>
      <c r="C64" s="9"/>
      <c r="D64" s="9" t="s">
        <v>61</v>
      </c>
      <c r="E64" s="9"/>
      <c r="F64" s="44">
        <v>2900</v>
      </c>
      <c r="G64" s="140">
        <v>138939</v>
      </c>
      <c r="H64" s="32">
        <f>IF('Prelim Budget Template'!$F$14:$F$131='PY Est. Actuals vs CY Budget'!$F$14:$F$131,'Prelim Budget Template'!$I$14:$I$131,0)</f>
        <v>165848</v>
      </c>
      <c r="I64" s="149">
        <f t="shared" si="16"/>
        <v>26909</v>
      </c>
      <c r="J64" s="33">
        <f t="shared" si="17"/>
        <v>0.1936749220881106</v>
      </c>
      <c r="K64" s="34" t="s">
        <v>181</v>
      </c>
    </row>
    <row r="65" spans="2:11" x14ac:dyDescent="0.2">
      <c r="B65" s="8"/>
      <c r="C65" s="9" t="s">
        <v>62</v>
      </c>
      <c r="D65" s="9"/>
      <c r="E65" s="9"/>
      <c r="F65" s="59"/>
      <c r="G65" s="147">
        <f t="shared" ref="G65:H65" si="18">SUM(G60:G64)</f>
        <v>1373705.057575</v>
      </c>
      <c r="H65" s="145">
        <f t="shared" si="18"/>
        <v>1480936</v>
      </c>
      <c r="I65" s="156">
        <f t="shared" ref="I65" si="19">SUM(I60:I64)</f>
        <v>107230.94242499996</v>
      </c>
      <c r="J65" s="148">
        <f t="shared" si="17"/>
        <v>7.8059654678926949E-2</v>
      </c>
      <c r="K65" s="46"/>
    </row>
    <row r="66" spans="2:11" x14ac:dyDescent="0.2">
      <c r="B66" s="48"/>
      <c r="C66" s="49" t="s">
        <v>63</v>
      </c>
      <c r="D66" s="49"/>
      <c r="E66" s="24"/>
      <c r="F66" s="61"/>
      <c r="G66" s="45"/>
      <c r="H66" s="25"/>
      <c r="I66" s="152"/>
      <c r="J66" s="50"/>
      <c r="K66" s="51"/>
    </row>
    <row r="67" spans="2:11" x14ac:dyDescent="0.2">
      <c r="B67" s="8"/>
      <c r="C67" s="9"/>
      <c r="D67" s="9" t="s">
        <v>64</v>
      </c>
      <c r="E67" s="23"/>
      <c r="F67" s="31" t="s">
        <v>65</v>
      </c>
      <c r="G67" s="140">
        <v>452498.58687599999</v>
      </c>
      <c r="H67" s="32">
        <f>IF('Prelim Budget Template'!$F$14:$F$131='PY Est. Actuals vs CY Budget'!$F$14:$F$131,'Prelim Budget Template'!$I$14:$I$131,0)</f>
        <v>538612</v>
      </c>
      <c r="I67" s="149">
        <f t="shared" ref="I67:I75" si="20">+(H67-G67)</f>
        <v>86113.413124000013</v>
      </c>
      <c r="J67" s="33">
        <f t="shared" ref="J67:J76" si="21">IFERROR(+I67/G67,0)</f>
        <v>0.19030647966995312</v>
      </c>
      <c r="K67" s="34" t="s">
        <v>182</v>
      </c>
    </row>
    <row r="68" spans="2:11" x14ac:dyDescent="0.2">
      <c r="B68" s="8"/>
      <c r="C68" s="9"/>
      <c r="D68" s="9" t="s">
        <v>66</v>
      </c>
      <c r="E68" s="23"/>
      <c r="F68" s="31" t="s">
        <v>67</v>
      </c>
      <c r="G68" s="140"/>
      <c r="H68" s="32">
        <f>IF('Prelim Budget Template'!$F$14:$F$131='PY Est. Actuals vs CY Budget'!$F$14:$F$131,'Prelim Budget Template'!$I$14:$I$131,0)</f>
        <v>0</v>
      </c>
      <c r="I68" s="149">
        <f t="shared" si="20"/>
        <v>0</v>
      </c>
      <c r="J68" s="33">
        <f t="shared" si="21"/>
        <v>0</v>
      </c>
      <c r="K68" s="34"/>
    </row>
    <row r="69" spans="2:11" x14ac:dyDescent="0.2">
      <c r="B69" s="8"/>
      <c r="C69" s="9"/>
      <c r="D69" s="9" t="s">
        <v>68</v>
      </c>
      <c r="E69" s="23"/>
      <c r="F69" s="31" t="s">
        <v>69</v>
      </c>
      <c r="G69" s="140">
        <v>138151.74756965</v>
      </c>
      <c r="H69" s="32">
        <f>IF('Prelim Budget Template'!$F$14:$F$131='PY Est. Actuals vs CY Budget'!$F$14:$F$131,'Prelim Budget Template'!$I$14:$I$131,0)</f>
        <v>163221</v>
      </c>
      <c r="I69" s="149">
        <f t="shared" si="20"/>
        <v>25069.252430349996</v>
      </c>
      <c r="J69" s="33">
        <f t="shared" si="21"/>
        <v>0.18146171055643859</v>
      </c>
      <c r="K69" s="34" t="s">
        <v>183</v>
      </c>
    </row>
    <row r="70" spans="2:11" x14ac:dyDescent="0.2">
      <c r="B70" s="8"/>
      <c r="C70" s="9"/>
      <c r="D70" s="9" t="s">
        <v>70</v>
      </c>
      <c r="E70" s="23"/>
      <c r="F70" s="31" t="s">
        <v>71</v>
      </c>
      <c r="G70" s="140">
        <v>403148.01720000012</v>
      </c>
      <c r="H70" s="32">
        <f>IF('Prelim Budget Template'!$F$14:$F$131='PY Est. Actuals vs CY Budget'!$F$14:$F$131,'Prelim Budget Template'!$I$14:$I$131,0)</f>
        <v>411838.68060000002</v>
      </c>
      <c r="I70" s="149">
        <f t="shared" si="20"/>
        <v>8690.663399999903</v>
      </c>
      <c r="J70" s="33">
        <f t="shared" si="21"/>
        <v>2.1557003951946759E-2</v>
      </c>
      <c r="K70" s="34"/>
    </row>
    <row r="71" spans="2:11" x14ac:dyDescent="0.2">
      <c r="B71" s="8"/>
      <c r="C71" s="9"/>
      <c r="D71" s="9" t="s">
        <v>72</v>
      </c>
      <c r="E71" s="23"/>
      <c r="F71" s="31" t="s">
        <v>73</v>
      </c>
      <c r="G71" s="140">
        <v>36510.133750000001</v>
      </c>
      <c r="H71" s="32">
        <f>IF('Prelim Budget Template'!$F$14:$F$131='PY Est. Actuals vs CY Budget'!$F$14:$F$131,'Prelim Budget Template'!$I$14:$I$131,0)</f>
        <v>34286</v>
      </c>
      <c r="I71" s="149">
        <f t="shared" si="20"/>
        <v>-2224.1337500000009</v>
      </c>
      <c r="J71" s="33">
        <f t="shared" si="21"/>
        <v>-6.0918258071295091E-2</v>
      </c>
      <c r="K71" s="34"/>
    </row>
    <row r="72" spans="2:11" x14ac:dyDescent="0.2">
      <c r="B72" s="8"/>
      <c r="C72" s="9"/>
      <c r="D72" s="9" t="s">
        <v>74</v>
      </c>
      <c r="E72" s="23"/>
      <c r="F72" s="31" t="s">
        <v>75</v>
      </c>
      <c r="G72" s="140">
        <v>40006.496943325001</v>
      </c>
      <c r="H72" s="32">
        <f>IF('Prelim Budget Template'!$F$14:$F$131='PY Est. Actuals vs CY Budget'!$F$14:$F$131,'Prelim Budget Template'!$I$14:$I$131,0)</f>
        <v>50334</v>
      </c>
      <c r="I72" s="149">
        <f t="shared" si="20"/>
        <v>10327.503056674999</v>
      </c>
      <c r="J72" s="33">
        <f t="shared" si="21"/>
        <v>0.25814564747584384</v>
      </c>
      <c r="K72" s="34" t="s">
        <v>183</v>
      </c>
    </row>
    <row r="73" spans="2:11" x14ac:dyDescent="0.2">
      <c r="B73" s="8"/>
      <c r="C73" s="9"/>
      <c r="D73" s="9" t="s">
        <v>76</v>
      </c>
      <c r="E73" s="23"/>
      <c r="F73" s="31" t="s">
        <v>77</v>
      </c>
      <c r="G73" s="140"/>
      <c r="H73" s="32">
        <f>IF('Prelim Budget Template'!$F$14:$F$131='PY Est. Actuals vs CY Budget'!$F$14:$F$131,'Prelim Budget Template'!$I$14:$I$131,0)</f>
        <v>0</v>
      </c>
      <c r="I73" s="149">
        <f t="shared" si="20"/>
        <v>0</v>
      </c>
      <c r="J73" s="33">
        <f t="shared" si="21"/>
        <v>0</v>
      </c>
      <c r="K73" s="34"/>
    </row>
    <row r="74" spans="2:11" x14ac:dyDescent="0.2">
      <c r="B74" s="8"/>
      <c r="C74" s="9"/>
      <c r="D74" s="9" t="s">
        <v>78</v>
      </c>
      <c r="E74" s="23"/>
      <c r="F74" s="31" t="s">
        <v>79</v>
      </c>
      <c r="G74" s="140"/>
      <c r="H74" s="32">
        <f>IF('Prelim Budget Template'!$F$14:$F$131='PY Est. Actuals vs CY Budget'!$F$14:$F$131,'Prelim Budget Template'!$I$14:$I$131,0)</f>
        <v>0</v>
      </c>
      <c r="I74" s="149">
        <f t="shared" si="20"/>
        <v>0</v>
      </c>
      <c r="J74" s="33">
        <f t="shared" si="21"/>
        <v>0</v>
      </c>
      <c r="K74" s="34"/>
    </row>
    <row r="75" spans="2:11" x14ac:dyDescent="0.2">
      <c r="B75" s="8"/>
      <c r="C75" s="9"/>
      <c r="D75" s="9" t="s">
        <v>80</v>
      </c>
      <c r="E75" s="23"/>
      <c r="F75" s="31" t="s">
        <v>81</v>
      </c>
      <c r="G75" s="140"/>
      <c r="H75" s="32">
        <f>IF('Prelim Budget Template'!$F$14:$F$131='PY Est. Actuals vs CY Budget'!$F$14:$F$131,'Prelim Budget Template'!$I$14:$I$131,0)</f>
        <v>0</v>
      </c>
      <c r="I75" s="149">
        <f t="shared" si="20"/>
        <v>0</v>
      </c>
      <c r="J75" s="33">
        <f t="shared" si="21"/>
        <v>0</v>
      </c>
      <c r="K75" s="34"/>
    </row>
    <row r="76" spans="2:11" x14ac:dyDescent="0.2">
      <c r="B76" s="35"/>
      <c r="C76" s="36" t="s">
        <v>82</v>
      </c>
      <c r="D76" s="36"/>
      <c r="E76" s="37"/>
      <c r="F76" s="38"/>
      <c r="G76" s="144">
        <f t="shared" ref="G76:H76" si="22">SUM(G67:G75)</f>
        <v>1070314.9823389752</v>
      </c>
      <c r="H76" s="63">
        <f t="shared" si="22"/>
        <v>1198291.6806000001</v>
      </c>
      <c r="I76" s="150">
        <f t="shared" ref="I76" si="23">SUM(I67:I75)</f>
        <v>127976.6982610249</v>
      </c>
      <c r="J76" s="148">
        <f t="shared" si="21"/>
        <v>0.11956919259539422</v>
      </c>
      <c r="K76" s="43"/>
    </row>
    <row r="77" spans="2:11" x14ac:dyDescent="0.2">
      <c r="B77" s="48"/>
      <c r="C77" s="49" t="s">
        <v>83</v>
      </c>
      <c r="D77" s="49"/>
      <c r="E77" s="24"/>
      <c r="F77" s="31"/>
      <c r="G77" s="40"/>
      <c r="H77" s="25"/>
      <c r="I77" s="152"/>
      <c r="J77" s="50"/>
      <c r="K77" s="51"/>
    </row>
    <row r="78" spans="2:11" x14ac:dyDescent="0.2">
      <c r="B78" s="8"/>
      <c r="C78" s="9"/>
      <c r="D78" s="9" t="s">
        <v>84</v>
      </c>
      <c r="E78" s="23"/>
      <c r="F78" s="31">
        <v>4100</v>
      </c>
      <c r="G78" s="140">
        <v>150496</v>
      </c>
      <c r="H78" s="32">
        <f>IF('Prelim Budget Template'!$F$14:$F$131='PY Est. Actuals vs CY Budget'!$F$14:$F$131,'Prelim Budget Template'!$I$14:$I$131,0)</f>
        <v>150000</v>
      </c>
      <c r="I78" s="149">
        <f t="shared" ref="I78:I82" si="24">+(H78-G78)</f>
        <v>-496</v>
      </c>
      <c r="J78" s="33">
        <f t="shared" ref="J78:J83" si="25">IFERROR(+I78/G78,0)</f>
        <v>-3.2957686583032107E-3</v>
      </c>
      <c r="K78" s="34"/>
    </row>
    <row r="79" spans="2:11" x14ac:dyDescent="0.2">
      <c r="B79" s="8"/>
      <c r="C79" s="9"/>
      <c r="D79" s="9" t="s">
        <v>85</v>
      </c>
      <c r="E79" s="23"/>
      <c r="F79" s="31">
        <v>4200</v>
      </c>
      <c r="G79" s="140">
        <v>21000</v>
      </c>
      <c r="H79" s="32">
        <f>IF('Prelim Budget Template'!$F$14:$F$131='PY Est. Actuals vs CY Budget'!$F$14:$F$131,'Prelim Budget Template'!$I$14:$I$131,0)</f>
        <v>19000</v>
      </c>
      <c r="I79" s="149">
        <f t="shared" si="24"/>
        <v>-2000</v>
      </c>
      <c r="J79" s="33">
        <f t="shared" si="25"/>
        <v>-9.5238095238095233E-2</v>
      </c>
      <c r="K79" s="34" t="s">
        <v>184</v>
      </c>
    </row>
    <row r="80" spans="2:11" x14ac:dyDescent="0.2">
      <c r="B80" s="8"/>
      <c r="C80" s="9"/>
      <c r="D80" s="9" t="s">
        <v>86</v>
      </c>
      <c r="E80" s="23"/>
      <c r="F80" s="31">
        <v>4300</v>
      </c>
      <c r="G80" s="140">
        <v>246000</v>
      </c>
      <c r="H80" s="32">
        <f>IF('Prelim Budget Template'!$F$14:$F$131='PY Est. Actuals vs CY Budget'!$F$14:$F$131,'Prelim Budget Template'!$I$14:$I$131,0)</f>
        <v>195000</v>
      </c>
      <c r="I80" s="149">
        <f t="shared" si="24"/>
        <v>-51000</v>
      </c>
      <c r="J80" s="33">
        <f t="shared" si="25"/>
        <v>-0.2073170731707317</v>
      </c>
      <c r="K80" s="34" t="s">
        <v>184</v>
      </c>
    </row>
    <row r="81" spans="2:11" x14ac:dyDescent="0.2">
      <c r="B81" s="8"/>
      <c r="C81" s="9"/>
      <c r="D81" s="9" t="s">
        <v>87</v>
      </c>
      <c r="E81" s="23"/>
      <c r="F81" s="31">
        <v>4400</v>
      </c>
      <c r="G81" s="140">
        <v>325600</v>
      </c>
      <c r="H81" s="32">
        <f>IF('Prelim Budget Template'!$F$14:$F$131='PY Est. Actuals vs CY Budget'!$F$14:$F$131,'Prelim Budget Template'!$I$14:$I$131,0)</f>
        <v>267000</v>
      </c>
      <c r="I81" s="149">
        <f t="shared" si="24"/>
        <v>-58600</v>
      </c>
      <c r="J81" s="33">
        <f t="shared" si="25"/>
        <v>-0.17997542997542998</v>
      </c>
      <c r="K81" s="34" t="s">
        <v>184</v>
      </c>
    </row>
    <row r="82" spans="2:11" x14ac:dyDescent="0.2">
      <c r="B82" s="8"/>
      <c r="C82" s="9"/>
      <c r="D82" s="9" t="s">
        <v>88</v>
      </c>
      <c r="E82" s="23"/>
      <c r="F82" s="31">
        <v>4700</v>
      </c>
      <c r="G82" s="140">
        <v>1100</v>
      </c>
      <c r="H82" s="32">
        <f>IF('Prelim Budget Template'!$F$14:$F$131='PY Est. Actuals vs CY Budget'!$F$14:$F$131,'Prelim Budget Template'!$I$14:$I$131,0)</f>
        <v>1000</v>
      </c>
      <c r="I82" s="149">
        <f t="shared" si="24"/>
        <v>-100</v>
      </c>
      <c r="J82" s="33">
        <f t="shared" si="25"/>
        <v>-9.0909090909090912E-2</v>
      </c>
      <c r="K82" s="34" t="s">
        <v>184</v>
      </c>
    </row>
    <row r="83" spans="2:11" x14ac:dyDescent="0.2">
      <c r="B83" s="8"/>
      <c r="C83" s="9" t="s">
        <v>89</v>
      </c>
      <c r="D83" s="9"/>
      <c r="E83" s="23"/>
      <c r="F83" s="38"/>
      <c r="G83" s="147">
        <f t="shared" ref="G83:H83" si="26">SUM(G78:G82)</f>
        <v>744196</v>
      </c>
      <c r="H83" s="145">
        <f t="shared" si="26"/>
        <v>632000</v>
      </c>
      <c r="I83" s="150">
        <f t="shared" ref="I83" si="27">SUM(I78:I82)</f>
        <v>-112196</v>
      </c>
      <c r="J83" s="148">
        <f t="shared" si="25"/>
        <v>-0.15076135856682918</v>
      </c>
      <c r="K83" s="43"/>
    </row>
    <row r="84" spans="2:11" x14ac:dyDescent="0.2">
      <c r="B84" s="48"/>
      <c r="C84" s="49" t="s">
        <v>90</v>
      </c>
      <c r="D84" s="49"/>
      <c r="E84" s="24"/>
      <c r="F84" s="31"/>
      <c r="G84" s="45"/>
      <c r="H84" s="25"/>
      <c r="I84" s="152"/>
      <c r="J84" s="50"/>
      <c r="K84" s="51"/>
    </row>
    <row r="85" spans="2:11" x14ac:dyDescent="0.2">
      <c r="B85" s="8"/>
      <c r="C85" s="9"/>
      <c r="D85" s="9" t="s">
        <v>91</v>
      </c>
      <c r="E85" s="23"/>
      <c r="F85" s="31">
        <v>5100</v>
      </c>
      <c r="G85" s="140"/>
      <c r="H85" s="32">
        <f>IF('Prelim Budget Template'!$F$14:$F$131='PY Est. Actuals vs CY Budget'!$F$14:$F$131,'Prelim Budget Template'!$I$14:$I$131,0)</f>
        <v>0</v>
      </c>
      <c r="I85" s="149">
        <f t="shared" ref="I85:I93" si="28">+(H85-G85)</f>
        <v>0</v>
      </c>
      <c r="J85" s="33">
        <f t="shared" ref="J85:J94" si="29">IFERROR(+I85/G85,0)</f>
        <v>0</v>
      </c>
      <c r="K85" s="34"/>
    </row>
    <row r="86" spans="2:11" x14ac:dyDescent="0.2">
      <c r="B86" s="8"/>
      <c r="C86" s="9"/>
      <c r="D86" s="9" t="s">
        <v>92</v>
      </c>
      <c r="E86" s="23"/>
      <c r="F86" s="31">
        <v>5200</v>
      </c>
      <c r="G86" s="140">
        <v>59123</v>
      </c>
      <c r="H86" s="32">
        <f>IF('Prelim Budget Template'!$F$14:$F$131='PY Est. Actuals vs CY Budget'!$F$14:$F$131,'Prelim Budget Template'!$I$14:$I$131,0)</f>
        <v>55000</v>
      </c>
      <c r="I86" s="149">
        <f t="shared" si="28"/>
        <v>-4123</v>
      </c>
      <c r="J86" s="33">
        <f t="shared" si="29"/>
        <v>-6.9735974155573976E-2</v>
      </c>
      <c r="K86" s="34"/>
    </row>
    <row r="87" spans="2:11" x14ac:dyDescent="0.2">
      <c r="B87" s="8"/>
      <c r="C87" s="9"/>
      <c r="D87" s="9" t="s">
        <v>93</v>
      </c>
      <c r="E87" s="23"/>
      <c r="F87" s="31">
        <v>5300</v>
      </c>
      <c r="G87" s="140">
        <v>10000</v>
      </c>
      <c r="H87" s="32">
        <f>IF('Prelim Budget Template'!$F$14:$F$131='PY Est. Actuals vs CY Budget'!$F$14:$F$131,'Prelim Budget Template'!$I$14:$I$131,0)</f>
        <v>10000</v>
      </c>
      <c r="I87" s="149">
        <f t="shared" si="28"/>
        <v>0</v>
      </c>
      <c r="J87" s="33">
        <f t="shared" si="29"/>
        <v>0</v>
      </c>
      <c r="K87" s="34"/>
    </row>
    <row r="88" spans="2:11" x14ac:dyDescent="0.2">
      <c r="B88" s="8"/>
      <c r="C88" s="9"/>
      <c r="D88" s="9" t="s">
        <v>94</v>
      </c>
      <c r="E88" s="23"/>
      <c r="F88" s="31">
        <v>5400</v>
      </c>
      <c r="G88" s="140">
        <v>31264</v>
      </c>
      <c r="H88" s="32">
        <f>IF('Prelim Budget Template'!$F$14:$F$131='PY Est. Actuals vs CY Budget'!$F$14:$F$131,'Prelim Budget Template'!$I$14:$I$131,0)</f>
        <v>30000</v>
      </c>
      <c r="I88" s="149">
        <f t="shared" si="28"/>
        <v>-1264</v>
      </c>
      <c r="J88" s="33">
        <f t="shared" si="29"/>
        <v>-4.0429887410440124E-2</v>
      </c>
      <c r="K88" s="34"/>
    </row>
    <row r="89" spans="2:11" x14ac:dyDescent="0.2">
      <c r="B89" s="8"/>
      <c r="C89" s="9"/>
      <c r="D89" s="9" t="s">
        <v>95</v>
      </c>
      <c r="E89" s="23"/>
      <c r="F89" s="31">
        <v>5500</v>
      </c>
      <c r="G89" s="140">
        <v>190000</v>
      </c>
      <c r="H89" s="32">
        <f>IF('Prelim Budget Template'!$F$14:$F$131='PY Est. Actuals vs CY Budget'!$F$14:$F$131,'Prelim Budget Template'!$I$14:$I$131,0)</f>
        <v>190000</v>
      </c>
      <c r="I89" s="149">
        <f t="shared" si="28"/>
        <v>0</v>
      </c>
      <c r="J89" s="33">
        <f t="shared" si="29"/>
        <v>0</v>
      </c>
      <c r="K89" s="34"/>
    </row>
    <row r="90" spans="2:11" x14ac:dyDescent="0.2">
      <c r="B90" s="8"/>
      <c r="C90" s="9"/>
      <c r="D90" s="9" t="s">
        <v>96</v>
      </c>
      <c r="E90" s="23"/>
      <c r="F90" s="31">
        <v>5600</v>
      </c>
      <c r="G90" s="140">
        <v>327240</v>
      </c>
      <c r="H90" s="32">
        <f>IF('Prelim Budget Template'!$F$14:$F$131='PY Est. Actuals vs CY Budget'!$F$14:$F$131,'Prelim Budget Template'!$I$14:$I$131,0)</f>
        <v>327243.5</v>
      </c>
      <c r="I90" s="149">
        <f t="shared" si="28"/>
        <v>3.5</v>
      </c>
      <c r="J90" s="33">
        <f t="shared" si="29"/>
        <v>1.0695513995844029E-5</v>
      </c>
      <c r="K90" s="34"/>
    </row>
    <row r="91" spans="2:11" x14ac:dyDescent="0.2">
      <c r="B91" s="8"/>
      <c r="C91" s="9"/>
      <c r="D91" s="9" t="s">
        <v>141</v>
      </c>
      <c r="E91" s="23"/>
      <c r="F91" s="31">
        <v>5700</v>
      </c>
      <c r="G91" s="140"/>
      <c r="H91" s="32">
        <f>IF('Prelim Budget Template'!$F$14:$F$131='PY Est. Actuals vs CY Budget'!$F$14:$F$131,'Prelim Budget Template'!$I$14:$I$131,0)</f>
        <v>0</v>
      </c>
      <c r="I91" s="149">
        <f t="shared" si="28"/>
        <v>0</v>
      </c>
      <c r="J91" s="33">
        <f t="shared" si="29"/>
        <v>0</v>
      </c>
      <c r="K91" s="34"/>
    </row>
    <row r="92" spans="2:11" x14ac:dyDescent="0.2">
      <c r="B92" s="8"/>
      <c r="C92" s="9"/>
      <c r="D92" s="9" t="s">
        <v>151</v>
      </c>
      <c r="E92" s="23"/>
      <c r="F92" s="31">
        <v>5800</v>
      </c>
      <c r="G92" s="140">
        <v>866078.5</v>
      </c>
      <c r="H92" s="32">
        <f>IF('Prelim Budget Template'!$F$14:$F$131='PY Est. Actuals vs CY Budget'!$F$14:$F$131,'Prelim Budget Template'!$I$14:$I$131,0)</f>
        <v>812319</v>
      </c>
      <c r="I92" s="149">
        <f t="shared" si="28"/>
        <v>-53759.5</v>
      </c>
      <c r="J92" s="33">
        <f t="shared" si="29"/>
        <v>-6.2072317924991786E-2</v>
      </c>
      <c r="K92" s="34"/>
    </row>
    <row r="93" spans="2:11" x14ac:dyDescent="0.2">
      <c r="B93" s="8"/>
      <c r="C93" s="9"/>
      <c r="D93" s="9" t="s">
        <v>97</v>
      </c>
      <c r="E93" s="23"/>
      <c r="F93" s="31">
        <v>5900</v>
      </c>
      <c r="G93" s="140">
        <v>158748</v>
      </c>
      <c r="H93" s="32">
        <f>IF('Prelim Budget Template'!$F$14:$F$131='PY Est. Actuals vs CY Budget'!$F$14:$F$131,'Prelim Budget Template'!$I$14:$I$131,0)</f>
        <v>105000</v>
      </c>
      <c r="I93" s="149">
        <f t="shared" si="28"/>
        <v>-53748</v>
      </c>
      <c r="J93" s="33">
        <f t="shared" si="29"/>
        <v>-0.33857434424370703</v>
      </c>
      <c r="K93" s="34" t="s">
        <v>184</v>
      </c>
    </row>
    <row r="94" spans="2:11" x14ac:dyDescent="0.2">
      <c r="B94" s="8"/>
      <c r="C94" s="9" t="s">
        <v>98</v>
      </c>
      <c r="D94" s="9"/>
      <c r="E94" s="23"/>
      <c r="F94" s="38"/>
      <c r="G94" s="144">
        <f t="shared" ref="G94:H94" si="30">SUM(G84:G93)</f>
        <v>1642453.5</v>
      </c>
      <c r="H94" s="145">
        <f t="shared" si="30"/>
        <v>1529562.5</v>
      </c>
      <c r="I94" s="150">
        <f t="shared" ref="I94" si="31">SUM(I84:I93)</f>
        <v>-112891</v>
      </c>
      <c r="J94" s="148">
        <f t="shared" si="29"/>
        <v>-6.8733148305264044E-2</v>
      </c>
      <c r="K94" s="43"/>
    </row>
    <row r="95" spans="2:11" x14ac:dyDescent="0.2">
      <c r="B95" s="48"/>
      <c r="C95" s="49" t="s">
        <v>99</v>
      </c>
      <c r="D95" s="49"/>
      <c r="E95" s="24"/>
      <c r="F95" s="31"/>
      <c r="G95" s="40"/>
      <c r="H95" s="25"/>
      <c r="I95" s="152"/>
      <c r="J95" s="50"/>
      <c r="K95" s="51"/>
    </row>
    <row r="96" spans="2:11" x14ac:dyDescent="0.2">
      <c r="B96" s="8"/>
      <c r="C96" s="9"/>
      <c r="D96" s="9" t="s">
        <v>100</v>
      </c>
      <c r="E96" s="23"/>
      <c r="F96" s="31">
        <v>6900</v>
      </c>
      <c r="G96" s="140">
        <v>59016.72</v>
      </c>
      <c r="H96" s="32">
        <f>IF('Prelim Budget Template'!$F$14:$F$131='PY Est. Actuals vs CY Budget'!$F$14:$F$131,'Prelim Budget Template'!$I$14:$I$131,0)</f>
        <v>59016.72</v>
      </c>
      <c r="I96" s="149">
        <f t="shared" ref="I96" si="32">+(H96-G96)</f>
        <v>0</v>
      </c>
      <c r="J96" s="33">
        <f>IFERROR(+I96/G96,0)</f>
        <v>0</v>
      </c>
      <c r="K96" s="34"/>
    </row>
    <row r="97" spans="2:11" x14ac:dyDescent="0.2">
      <c r="B97" s="8"/>
      <c r="C97" s="9" t="s">
        <v>101</v>
      </c>
      <c r="D97" s="9"/>
      <c r="E97" s="23"/>
      <c r="F97" s="38"/>
      <c r="G97" s="144">
        <f t="shared" ref="G97:H97" si="33">SUM(G96:G96)</f>
        <v>59016.72</v>
      </c>
      <c r="H97" s="145">
        <f t="shared" si="33"/>
        <v>59016.72</v>
      </c>
      <c r="I97" s="150">
        <f t="shared" ref="I97" si="34">SUM(I96:I96)</f>
        <v>0</v>
      </c>
      <c r="J97" s="148">
        <f>IFERROR(+I97/G97,0)</f>
        <v>0</v>
      </c>
      <c r="K97" s="43"/>
    </row>
    <row r="98" spans="2:11" x14ac:dyDescent="0.2">
      <c r="B98" s="48"/>
      <c r="C98" s="49" t="s">
        <v>102</v>
      </c>
      <c r="D98" s="49"/>
      <c r="E98" s="24"/>
      <c r="F98" s="61"/>
      <c r="G98" s="45"/>
      <c r="H98" s="25"/>
      <c r="I98" s="152"/>
      <c r="J98" s="50"/>
      <c r="K98" s="51"/>
    </row>
    <row r="99" spans="2:11" x14ac:dyDescent="0.2">
      <c r="B99" s="8"/>
      <c r="C99" s="9"/>
      <c r="D99" s="9" t="s">
        <v>150</v>
      </c>
      <c r="E99" s="23"/>
      <c r="F99" s="31" t="s">
        <v>103</v>
      </c>
      <c r="G99" s="140"/>
      <c r="H99" s="32">
        <f>IF('Prelim Budget Template'!$F$14:$F$131='PY Est. Actuals vs CY Budget'!$F$14:$F$131,'Prelim Budget Template'!$I$14:$I$131,0)</f>
        <v>0</v>
      </c>
      <c r="I99" s="149">
        <f t="shared" ref="I99:I105" si="35">+(H99-G99)</f>
        <v>0</v>
      </c>
      <c r="J99" s="33">
        <f t="shared" ref="J99:J106" si="36">IFERROR(+I99/G99,0)</f>
        <v>0</v>
      </c>
      <c r="K99" s="34"/>
    </row>
    <row r="100" spans="2:11" x14ac:dyDescent="0.2">
      <c r="B100" s="8"/>
      <c r="C100" s="9"/>
      <c r="D100" s="9" t="s">
        <v>104</v>
      </c>
      <c r="E100" s="23"/>
      <c r="F100" s="31" t="s">
        <v>105</v>
      </c>
      <c r="G100" s="140"/>
      <c r="H100" s="32">
        <f>IF('Prelim Budget Template'!$F$14:$F$131='PY Est. Actuals vs CY Budget'!$F$14:$F$131,'Prelim Budget Template'!$I$14:$I$131,0)</f>
        <v>0</v>
      </c>
      <c r="I100" s="149">
        <f t="shared" si="35"/>
        <v>0</v>
      </c>
      <c r="J100" s="33">
        <f t="shared" si="36"/>
        <v>0</v>
      </c>
      <c r="K100" s="34"/>
    </row>
    <row r="101" spans="2:11" x14ac:dyDescent="0.2">
      <c r="B101" s="8"/>
      <c r="C101" s="9"/>
      <c r="D101" s="9" t="s">
        <v>106</v>
      </c>
      <c r="E101" s="23"/>
      <c r="F101" s="31" t="s">
        <v>107</v>
      </c>
      <c r="G101" s="140"/>
      <c r="H101" s="32">
        <f>IF('Prelim Budget Template'!$F$14:$F$131='PY Est. Actuals vs CY Budget'!$F$14:$F$131,'Prelim Budget Template'!$I$14:$I$131,0)</f>
        <v>0</v>
      </c>
      <c r="I101" s="149">
        <f t="shared" si="35"/>
        <v>0</v>
      </c>
      <c r="J101" s="33">
        <f t="shared" si="36"/>
        <v>0</v>
      </c>
      <c r="K101" s="34"/>
    </row>
    <row r="102" spans="2:11" x14ac:dyDescent="0.2">
      <c r="B102" s="8"/>
      <c r="C102" s="9"/>
      <c r="D102" s="9" t="s">
        <v>108</v>
      </c>
      <c r="E102" s="23"/>
      <c r="F102" s="31" t="s">
        <v>109</v>
      </c>
      <c r="G102" s="140"/>
      <c r="H102" s="32">
        <f>IF('Prelim Budget Template'!$F$14:$F$131='PY Est. Actuals vs CY Budget'!$F$14:$F$131,'Prelim Budget Template'!$I$14:$I$131,0)</f>
        <v>0</v>
      </c>
      <c r="I102" s="149">
        <f t="shared" si="35"/>
        <v>0</v>
      </c>
      <c r="J102" s="33">
        <f t="shared" si="36"/>
        <v>0</v>
      </c>
      <c r="K102" s="34"/>
    </row>
    <row r="103" spans="2:11" x14ac:dyDescent="0.2">
      <c r="B103" s="8"/>
      <c r="C103" s="9"/>
      <c r="D103" s="9" t="s">
        <v>142</v>
      </c>
      <c r="E103" s="23"/>
      <c r="F103" s="31" t="s">
        <v>110</v>
      </c>
      <c r="G103" s="140"/>
      <c r="H103" s="32">
        <f>IF('Prelim Budget Template'!$F$14:$F$131='PY Est. Actuals vs CY Budget'!$F$14:$F$131,'Prelim Budget Template'!$I$14:$I$131,0)</f>
        <v>0</v>
      </c>
      <c r="I103" s="149">
        <f t="shared" si="35"/>
        <v>0</v>
      </c>
      <c r="J103" s="33">
        <f t="shared" si="36"/>
        <v>0</v>
      </c>
      <c r="K103" s="34"/>
    </row>
    <row r="104" spans="2:11" x14ac:dyDescent="0.2">
      <c r="B104" s="8"/>
      <c r="C104" s="9"/>
      <c r="D104" s="9" t="s">
        <v>111</v>
      </c>
      <c r="E104" s="23"/>
      <c r="F104" s="31" t="s">
        <v>112</v>
      </c>
      <c r="G104" s="140">
        <v>4503.5</v>
      </c>
      <c r="H104" s="32">
        <f>IF('Prelim Budget Template'!$F$14:$F$131='PY Est. Actuals vs CY Budget'!$F$14:$F$131,'Prelim Budget Template'!$I$14:$I$131,0)</f>
        <v>4504</v>
      </c>
      <c r="I104" s="149">
        <f t="shared" si="35"/>
        <v>0.5</v>
      </c>
      <c r="J104" s="33">
        <f t="shared" si="36"/>
        <v>1.1102475852115021E-4</v>
      </c>
      <c r="K104" s="34"/>
    </row>
    <row r="105" spans="2:11" x14ac:dyDescent="0.2">
      <c r="B105" s="8"/>
      <c r="C105" s="9"/>
      <c r="D105" s="9" t="s">
        <v>113</v>
      </c>
      <c r="E105" s="23"/>
      <c r="F105" s="31">
        <v>7439</v>
      </c>
      <c r="G105" s="140"/>
      <c r="H105" s="32">
        <f>IF('Prelim Budget Template'!$F$14:$F$131='PY Est. Actuals vs CY Budget'!$F$14:$F$131,'Prelim Budget Template'!$I$14:$I$131,0)</f>
        <v>0</v>
      </c>
      <c r="I105" s="149">
        <f t="shared" si="35"/>
        <v>0</v>
      </c>
      <c r="J105" s="33">
        <f t="shared" si="36"/>
        <v>0</v>
      </c>
      <c r="K105" s="58"/>
    </row>
    <row r="106" spans="2:11" x14ac:dyDescent="0.2">
      <c r="B106" s="8"/>
      <c r="C106" s="9" t="s">
        <v>114</v>
      </c>
      <c r="D106" s="9"/>
      <c r="E106" s="23"/>
      <c r="F106" s="38"/>
      <c r="G106" s="144">
        <f t="shared" ref="G106:H106" si="37">SUM(G99:G105)</f>
        <v>4503.5</v>
      </c>
      <c r="H106" s="145">
        <f t="shared" si="37"/>
        <v>4504</v>
      </c>
      <c r="I106" s="150">
        <f t="shared" ref="I106" si="38">SUM(I99:I105)</f>
        <v>0.5</v>
      </c>
      <c r="J106" s="146">
        <f t="shared" si="36"/>
        <v>1.1102475852115021E-4</v>
      </c>
      <c r="K106" s="43"/>
    </row>
    <row r="107" spans="2:11" x14ac:dyDescent="0.2">
      <c r="B107" s="48"/>
      <c r="C107" s="49"/>
      <c r="D107" s="49"/>
      <c r="E107" s="24"/>
      <c r="F107" s="31"/>
      <c r="G107" s="45"/>
      <c r="H107" s="45"/>
      <c r="I107" s="151"/>
      <c r="J107" s="40"/>
      <c r="K107" s="46"/>
    </row>
    <row r="108" spans="2:11" x14ac:dyDescent="0.2">
      <c r="B108" s="115"/>
      <c r="C108" s="116" t="s">
        <v>115</v>
      </c>
      <c r="D108" s="116"/>
      <c r="E108" s="56"/>
      <c r="F108" s="62"/>
      <c r="G108" s="63">
        <f t="shared" ref="G108:H108" si="39">+G58+G65+G76+G83+G94+G97+G106</f>
        <v>7671838.7599139744</v>
      </c>
      <c r="H108" s="63">
        <f t="shared" si="39"/>
        <v>7852286.9006000003</v>
      </c>
      <c r="I108" s="157">
        <f t="shared" ref="I108" si="40">+(H108-G108)</f>
        <v>180448.14068602584</v>
      </c>
      <c r="J108" s="146">
        <f>IFERROR(+I108/G108,0)</f>
        <v>2.3520846348972179E-2</v>
      </c>
      <c r="K108" s="66"/>
    </row>
    <row r="109" spans="2:11" x14ac:dyDescent="0.2">
      <c r="B109" s="48" t="s">
        <v>116</v>
      </c>
      <c r="C109" s="49"/>
      <c r="D109" s="49"/>
      <c r="E109" s="24"/>
      <c r="F109" s="31"/>
      <c r="G109" s="40"/>
      <c r="H109" s="25"/>
      <c r="I109" s="152"/>
      <c r="J109" s="50"/>
      <c r="K109" s="51"/>
    </row>
    <row r="110" spans="2:11" x14ac:dyDescent="0.2">
      <c r="B110" s="8"/>
      <c r="C110" s="9" t="s">
        <v>117</v>
      </c>
      <c r="D110" s="9"/>
      <c r="E110" s="23"/>
      <c r="F110" s="38"/>
      <c r="G110" s="63">
        <f t="shared" ref="G110:H110" si="41">+G51-G108</f>
        <v>56877.994886024855</v>
      </c>
      <c r="H110" s="145">
        <f t="shared" si="41"/>
        <v>70281.499400000088</v>
      </c>
      <c r="I110" s="154">
        <f>+(H110-G110)</f>
        <v>13403.504513975233</v>
      </c>
      <c r="J110" s="148">
        <f>IFERROR(+I110/G110,0)</f>
        <v>0.2356536045413325</v>
      </c>
      <c r="K110" s="34"/>
    </row>
    <row r="111" spans="2:11" x14ac:dyDescent="0.2">
      <c r="B111" s="48"/>
      <c r="C111" s="49"/>
      <c r="D111" s="49"/>
      <c r="E111" s="24"/>
      <c r="F111" s="31"/>
      <c r="G111" s="45"/>
      <c r="H111" s="25"/>
      <c r="I111" s="152"/>
      <c r="J111" s="50"/>
      <c r="K111" s="51"/>
    </row>
    <row r="112" spans="2:11" x14ac:dyDescent="0.2">
      <c r="B112" s="8" t="s">
        <v>118</v>
      </c>
      <c r="C112" s="9"/>
      <c r="D112" s="9"/>
      <c r="E112" s="23"/>
      <c r="F112" s="31"/>
      <c r="G112" s="40"/>
      <c r="H112" s="40"/>
      <c r="I112" s="151"/>
      <c r="J112" s="40"/>
      <c r="K112" s="46"/>
    </row>
    <row r="113" spans="2:11" x14ac:dyDescent="0.2">
      <c r="B113" s="8"/>
      <c r="C113" s="9" t="s">
        <v>119</v>
      </c>
      <c r="D113" s="9"/>
      <c r="E113" s="23"/>
      <c r="F113" s="31" t="s">
        <v>120</v>
      </c>
      <c r="G113" s="140"/>
      <c r="H113" s="32">
        <f>IF('Prelim Budget Template'!$F$14:$F$131='PY Est. Actuals vs CY Budget'!$F$14:$F$131,'Prelim Budget Template'!$I$14:$I$131,0)</f>
        <v>0</v>
      </c>
      <c r="I113" s="149">
        <f t="shared" ref="I113:I115" si="42">+(H113-G113)</f>
        <v>0</v>
      </c>
      <c r="J113" s="33">
        <f>IFERROR(I113/G113,0)</f>
        <v>0</v>
      </c>
      <c r="K113" s="34"/>
    </row>
    <row r="114" spans="2:11" x14ac:dyDescent="0.2">
      <c r="B114" s="8"/>
      <c r="C114" s="9" t="s">
        <v>121</v>
      </c>
      <c r="D114" s="9"/>
      <c r="E114" s="23"/>
      <c r="F114" s="31" t="s">
        <v>122</v>
      </c>
      <c r="G114" s="140"/>
      <c r="H114" s="32">
        <f>IF('Prelim Budget Template'!$F$14:$F$131='PY Est. Actuals vs CY Budget'!$F$14:$F$131,'Prelim Budget Template'!$I$14:$I$131,0)</f>
        <v>0</v>
      </c>
      <c r="I114" s="149">
        <f t="shared" si="42"/>
        <v>0</v>
      </c>
      <c r="J114" s="33">
        <f>IFERROR(I114/G114,0)</f>
        <v>0</v>
      </c>
      <c r="K114" s="34"/>
    </row>
    <row r="115" spans="2:11" x14ac:dyDescent="0.2">
      <c r="B115" s="8"/>
      <c r="C115" s="9" t="s">
        <v>143</v>
      </c>
      <c r="D115" s="9"/>
      <c r="E115" s="23"/>
      <c r="F115" s="31" t="s">
        <v>123</v>
      </c>
      <c r="G115" s="140"/>
      <c r="H115" s="32">
        <f>IF('Prelim Budget Template'!$F$14:$F$131='PY Est. Actuals vs CY Budget'!$F$14:$F$131,'Prelim Budget Template'!$I$14:$I$131,0)</f>
        <v>0</v>
      </c>
      <c r="I115" s="149">
        <f t="shared" si="42"/>
        <v>0</v>
      </c>
      <c r="J115" s="33">
        <f>IFERROR(I115/G115,0)</f>
        <v>0</v>
      </c>
      <c r="K115" s="34"/>
    </row>
    <row r="116" spans="2:11" x14ac:dyDescent="0.2">
      <c r="B116" s="8"/>
      <c r="C116" s="9"/>
      <c r="D116" s="64" t="s">
        <v>124</v>
      </c>
      <c r="E116" s="65"/>
      <c r="F116" s="31"/>
      <c r="G116" s="40"/>
      <c r="H116" s="40"/>
      <c r="I116" s="149"/>
      <c r="J116" s="33"/>
      <c r="K116" s="58"/>
    </row>
    <row r="117" spans="2:11" x14ac:dyDescent="0.2">
      <c r="B117" s="8"/>
      <c r="C117" s="9" t="s">
        <v>125</v>
      </c>
      <c r="D117" s="9"/>
      <c r="E117" s="23"/>
      <c r="F117" s="38"/>
      <c r="G117" s="63">
        <f t="shared" ref="G117:H117" si="43">SUM(G113:G116)</f>
        <v>0</v>
      </c>
      <c r="H117" s="145">
        <f t="shared" si="43"/>
        <v>0</v>
      </c>
      <c r="I117" s="157">
        <f>+(H117-G117)</f>
        <v>0</v>
      </c>
      <c r="J117" s="146">
        <f>IFERROR(+I117/G117,0)</f>
        <v>0</v>
      </c>
      <c r="K117" s="66"/>
    </row>
    <row r="118" spans="2:11" x14ac:dyDescent="0.2">
      <c r="B118" s="48"/>
      <c r="C118" s="49"/>
      <c r="D118" s="49"/>
      <c r="E118" s="24"/>
      <c r="F118" s="31"/>
      <c r="G118" s="40"/>
      <c r="H118" s="45"/>
      <c r="I118" s="151"/>
      <c r="J118" s="33"/>
      <c r="K118" s="67"/>
    </row>
    <row r="119" spans="2:11" x14ac:dyDescent="0.2">
      <c r="B119" s="35" t="s">
        <v>144</v>
      </c>
      <c r="C119" s="36"/>
      <c r="D119" s="36"/>
      <c r="E119" s="37"/>
      <c r="F119" s="38"/>
      <c r="G119" s="63">
        <f t="shared" ref="G119:H119" si="44">+G110+G117</f>
        <v>56877.994886024855</v>
      </c>
      <c r="H119" s="63">
        <f t="shared" si="44"/>
        <v>70281.499400000088</v>
      </c>
      <c r="I119" s="154">
        <f>+(H119-G119)</f>
        <v>13403.504513975233</v>
      </c>
      <c r="J119" s="148">
        <f>IFERROR(+I119/G119,0)</f>
        <v>0.2356536045413325</v>
      </c>
      <c r="K119" s="34"/>
    </row>
    <row r="120" spans="2:11" x14ac:dyDescent="0.2">
      <c r="B120" s="8"/>
      <c r="C120" s="9"/>
      <c r="D120" s="9"/>
      <c r="E120" s="23"/>
      <c r="F120" s="44"/>
      <c r="G120" s="40"/>
      <c r="H120" s="25"/>
      <c r="I120" s="152"/>
      <c r="J120" s="50"/>
      <c r="K120" s="51"/>
    </row>
    <row r="121" spans="2:11" x14ac:dyDescent="0.2">
      <c r="B121" s="8" t="s">
        <v>145</v>
      </c>
      <c r="C121" s="9"/>
      <c r="D121" s="9"/>
      <c r="E121" s="23"/>
      <c r="F121" s="44"/>
      <c r="G121" s="40"/>
      <c r="H121" s="40"/>
      <c r="I121" s="151"/>
      <c r="J121" s="40"/>
      <c r="K121" s="46"/>
    </row>
    <row r="122" spans="2:11" x14ac:dyDescent="0.2">
      <c r="B122" s="8"/>
      <c r="C122" s="9" t="s">
        <v>126</v>
      </c>
      <c r="D122" s="9"/>
      <c r="E122" s="23"/>
      <c r="F122" s="44"/>
      <c r="G122" s="40"/>
      <c r="H122" s="40"/>
      <c r="I122" s="151"/>
      <c r="J122" s="40"/>
      <c r="K122" s="46"/>
    </row>
    <row r="123" spans="2:11" x14ac:dyDescent="0.2">
      <c r="B123" s="8"/>
      <c r="C123" s="9"/>
      <c r="D123" s="9" t="s">
        <v>146</v>
      </c>
      <c r="E123" s="23"/>
      <c r="F123" s="44">
        <v>9791</v>
      </c>
      <c r="G123" s="140">
        <v>2490419</v>
      </c>
      <c r="H123" s="32">
        <f>IF('Prelim Budget Template'!$F$14:$F$131='PY Est. Actuals vs CY Budget'!$F$14:$F$131,'Prelim Budget Template'!$I$14:$I$131,0)</f>
        <v>2547296.9948860249</v>
      </c>
      <c r="I123" s="149">
        <f t="shared" ref="I123:I124" si="45">+(H123-G123)</f>
        <v>56877.994886024855</v>
      </c>
      <c r="J123" s="33">
        <f>IFERROR(+I123/G123,0)</f>
        <v>2.2838725084423486E-2</v>
      </c>
      <c r="K123" s="34"/>
    </row>
    <row r="124" spans="2:11" x14ac:dyDescent="0.2">
      <c r="B124" s="8"/>
      <c r="C124" s="9"/>
      <c r="D124" s="9" t="s">
        <v>127</v>
      </c>
      <c r="E124" s="23"/>
      <c r="F124" s="68" t="s">
        <v>128</v>
      </c>
      <c r="G124" s="140"/>
      <c r="H124" s="32">
        <f>IF('Prelim Budget Template'!$F$14:$F$131='PY Est. Actuals vs CY Budget'!$F$14:$F$131,'Prelim Budget Template'!$I$14:$I$131,0)</f>
        <v>0</v>
      </c>
      <c r="I124" s="149">
        <f t="shared" si="45"/>
        <v>0</v>
      </c>
      <c r="J124" s="42">
        <f>IFERROR(+I124/G124,0)</f>
        <v>0</v>
      </c>
      <c r="K124" s="66"/>
    </row>
    <row r="125" spans="2:11" x14ac:dyDescent="0.2">
      <c r="B125" s="69"/>
      <c r="C125" s="70"/>
      <c r="D125" s="70" t="s">
        <v>129</v>
      </c>
      <c r="E125" s="71"/>
      <c r="F125" s="72"/>
      <c r="G125" s="73">
        <f t="shared" ref="G125:H125" si="46">SUM(G120:G124)</f>
        <v>2490419</v>
      </c>
      <c r="H125" s="74">
        <f t="shared" si="46"/>
        <v>2547296.9948860249</v>
      </c>
      <c r="I125" s="158">
        <f>+(H125-G125)</f>
        <v>56877.994886024855</v>
      </c>
      <c r="J125" s="75">
        <f>IFERROR(+I125/G125,0)</f>
        <v>2.2838725084423486E-2</v>
      </c>
      <c r="K125" s="76"/>
    </row>
    <row r="126" spans="2:11" x14ac:dyDescent="0.2">
      <c r="B126" s="122"/>
      <c r="C126" s="123" t="s">
        <v>130</v>
      </c>
      <c r="D126" s="124"/>
      <c r="E126" s="125"/>
      <c r="F126" s="126"/>
      <c r="G126" s="119">
        <f t="shared" ref="G126:H126" si="47">+G125+G119</f>
        <v>2547296.9948860249</v>
      </c>
      <c r="H126" s="119">
        <f t="shared" si="47"/>
        <v>2617578.4942860249</v>
      </c>
      <c r="I126" s="159">
        <f>+(H126-G126)</f>
        <v>70281.499400000088</v>
      </c>
      <c r="J126" s="120">
        <f>IFERROR(+I126/G126,0)</f>
        <v>2.7590618424588032E-2</v>
      </c>
      <c r="K126" s="121"/>
    </row>
    <row r="127" spans="2:11" x14ac:dyDescent="0.2">
      <c r="B127" s="48"/>
      <c r="C127" s="49"/>
      <c r="D127" s="49"/>
      <c r="E127" s="24"/>
      <c r="F127" s="61"/>
      <c r="G127" s="40"/>
      <c r="H127" s="40"/>
      <c r="I127" s="151"/>
      <c r="J127" s="40"/>
      <c r="K127" s="46"/>
    </row>
    <row r="128" spans="2:11" x14ac:dyDescent="0.2">
      <c r="B128" s="8"/>
      <c r="C128" s="9" t="s">
        <v>131</v>
      </c>
      <c r="D128" s="9"/>
      <c r="E128" s="23"/>
      <c r="F128" s="31"/>
      <c r="G128" s="40"/>
      <c r="H128" s="40"/>
      <c r="I128" s="151"/>
      <c r="J128" s="40"/>
      <c r="K128" s="46"/>
    </row>
    <row r="129" spans="2:11" x14ac:dyDescent="0.2">
      <c r="B129" s="8"/>
      <c r="C129" s="9"/>
      <c r="D129" s="9" t="s">
        <v>147</v>
      </c>
      <c r="E129" s="23"/>
      <c r="F129" s="31">
        <v>9796</v>
      </c>
      <c r="G129" s="140">
        <v>402828</v>
      </c>
      <c r="H129" s="32">
        <f>IF('Prelim Budget Template'!$F$14:$F$131='PY Est. Actuals vs CY Budget'!$F$14:$F$131,'Prelim Budget Template'!$I$14:$I$131,0)</f>
        <v>343811.28</v>
      </c>
      <c r="I129" s="149">
        <f t="shared" ref="I129:I131" si="48">+(H129-G129)</f>
        <v>-59016.719999999972</v>
      </c>
      <c r="J129" s="33">
        <f>IFERROR(+I129/G129,0)</f>
        <v>-0.14650600256188739</v>
      </c>
      <c r="K129" s="34"/>
    </row>
    <row r="130" spans="2:11" x14ac:dyDescent="0.2">
      <c r="B130" s="8"/>
      <c r="C130" s="9"/>
      <c r="D130" s="9" t="s">
        <v>132</v>
      </c>
      <c r="E130" s="23"/>
      <c r="F130" s="31">
        <v>9797</v>
      </c>
      <c r="G130" s="140">
        <v>116442</v>
      </c>
      <c r="H130" s="32">
        <f>IF('Prelim Budget Template'!$F$14:$F$131='PY Est. Actuals vs CY Budget'!$F$14:$F$131,'Prelim Budget Template'!$I$14:$I$131,0)</f>
        <v>0</v>
      </c>
      <c r="I130" s="149">
        <f t="shared" si="48"/>
        <v>-116442</v>
      </c>
      <c r="J130" s="33">
        <f>IFERROR(+I130/G130,0)</f>
        <v>-1</v>
      </c>
      <c r="K130" s="34"/>
    </row>
    <row r="131" spans="2:11" x14ac:dyDescent="0.2">
      <c r="B131" s="35"/>
      <c r="C131" s="36"/>
      <c r="D131" s="36" t="s">
        <v>133</v>
      </c>
      <c r="E131" s="37"/>
      <c r="F131" s="38">
        <v>9791</v>
      </c>
      <c r="G131" s="140">
        <f>2547297-G130</f>
        <v>2430855</v>
      </c>
      <c r="H131" s="32">
        <f>IF('Prelim Budget Template'!$F$14:$F$131='PY Est. Actuals vs CY Budget'!$F$14:$F$131,'Prelim Budget Template'!$I$14:$I$131,0)</f>
        <v>2617578.4942860249</v>
      </c>
      <c r="I131" s="149">
        <f t="shared" si="48"/>
        <v>186723.49428602494</v>
      </c>
      <c r="J131" s="42">
        <f>IFERROR(+I131/G131,0)</f>
        <v>7.6813917031671966E-2</v>
      </c>
      <c r="K131" s="34"/>
    </row>
    <row r="132" spans="2:11" ht="15" thickBot="1" x14ac:dyDescent="0.25">
      <c r="B132" s="82"/>
      <c r="C132" s="83"/>
      <c r="D132" s="83"/>
      <c r="E132" s="84"/>
      <c r="F132" s="85"/>
      <c r="G132" s="86"/>
      <c r="H132" s="86"/>
      <c r="I132" s="86"/>
      <c r="J132" s="86"/>
      <c r="K132" s="87"/>
    </row>
    <row r="133" spans="2:11" x14ac:dyDescent="0.2">
      <c r="F133" s="89"/>
      <c r="H133" s="88"/>
      <c r="I133" s="88"/>
      <c r="J133" s="88"/>
      <c r="K133" s="88"/>
    </row>
    <row r="134" spans="2:11" ht="15" customHeight="1" outlineLevel="1" x14ac:dyDescent="0.2">
      <c r="D134" s="113"/>
      <c r="E134" s="133"/>
      <c r="F134" s="134" t="s">
        <v>161</v>
      </c>
      <c r="G134" s="135" t="str">
        <f>IF(G110&gt;0,"MET","NOT MET")</f>
        <v>MET</v>
      </c>
      <c r="H134" s="135" t="str">
        <f>IF(H110&gt;0,"MET","NOT MET")</f>
        <v>MET</v>
      </c>
      <c r="I134" s="88"/>
      <c r="J134" s="88"/>
      <c r="K134" s="88"/>
    </row>
    <row r="135" spans="2:11" outlineLevel="1" x14ac:dyDescent="0.2">
      <c r="D135" s="113"/>
      <c r="E135" s="136"/>
      <c r="F135" s="137" t="s">
        <v>156</v>
      </c>
      <c r="G135" s="141">
        <f>G108*3%</f>
        <v>230155.16279741924</v>
      </c>
      <c r="H135" s="141">
        <f>H108*3%</f>
        <v>235568.60701800001</v>
      </c>
      <c r="I135" s="88"/>
      <c r="J135" s="88"/>
      <c r="K135" s="88"/>
    </row>
    <row r="136" spans="2:11" outlineLevel="1" x14ac:dyDescent="0.2">
      <c r="D136" s="113"/>
      <c r="E136" s="136"/>
      <c r="F136" s="137" t="s">
        <v>162</v>
      </c>
      <c r="G136" s="138" t="str">
        <f>IF(G126&gt;G135,"MET","NOT MET")</f>
        <v>MET</v>
      </c>
      <c r="H136" s="138" t="str">
        <f>IF(H126&gt;H135,"MET","NOT MET")</f>
        <v>MET</v>
      </c>
      <c r="I136" s="88"/>
      <c r="J136" s="88"/>
      <c r="K136" s="88"/>
    </row>
    <row r="137" spans="2:11" outlineLevel="1" x14ac:dyDescent="0.2">
      <c r="D137" s="113"/>
      <c r="F137" s="89"/>
      <c r="H137" s="88"/>
      <c r="I137" s="88"/>
      <c r="J137" s="88"/>
      <c r="K137" s="88"/>
    </row>
    <row r="138" spans="2:11" x14ac:dyDescent="0.2">
      <c r="D138" s="113"/>
      <c r="E138" s="131"/>
      <c r="F138" s="132"/>
      <c r="H138" s="88"/>
      <c r="I138" s="88"/>
      <c r="J138" s="88"/>
      <c r="K138" s="88"/>
    </row>
    <row r="139" spans="2:11" x14ac:dyDescent="0.2">
      <c r="D139" s="113"/>
      <c r="E139" s="131"/>
      <c r="F139" s="132"/>
      <c r="H139" s="88"/>
      <c r="I139" s="88"/>
      <c r="J139" s="88"/>
      <c r="K139" s="88"/>
    </row>
    <row r="140" spans="2:11" x14ac:dyDescent="0.2">
      <c r="D140" s="113"/>
      <c r="E140" s="131"/>
      <c r="F140" s="132"/>
      <c r="H140" s="88"/>
      <c r="I140" s="88"/>
      <c r="J140" s="88"/>
      <c r="K140" s="88"/>
    </row>
    <row r="141" spans="2:11" x14ac:dyDescent="0.2">
      <c r="D141" s="113"/>
      <c r="E141" s="131"/>
      <c r="F141" s="132"/>
      <c r="H141" s="88"/>
      <c r="I141" s="88"/>
      <c r="J141" s="88"/>
      <c r="K141" s="88"/>
    </row>
    <row r="142" spans="2:11" x14ac:dyDescent="0.2">
      <c r="E142" s="131"/>
      <c r="F142" s="132"/>
      <c r="H142" s="88"/>
      <c r="I142" s="88"/>
      <c r="J142" s="88"/>
      <c r="K142" s="88"/>
    </row>
    <row r="143" spans="2:11" x14ac:dyDescent="0.2">
      <c r="F143" s="89"/>
      <c r="H143" s="88"/>
      <c r="I143" s="88"/>
      <c r="J143" s="88"/>
      <c r="K143" s="88"/>
    </row>
    <row r="144" spans="2:11" x14ac:dyDescent="0.2">
      <c r="F144" s="89"/>
      <c r="H144" s="88"/>
      <c r="I144" s="88"/>
      <c r="J144" s="88"/>
      <c r="K144" s="88"/>
    </row>
    <row r="145" spans="6:11" x14ac:dyDescent="0.2">
      <c r="F145" s="89"/>
      <c r="H145" s="88"/>
      <c r="I145" s="88"/>
      <c r="J145" s="88"/>
      <c r="K145" s="88"/>
    </row>
    <row r="146" spans="6:11" x14ac:dyDescent="0.2">
      <c r="F146" s="89"/>
      <c r="H146" s="88"/>
      <c r="I146" s="88"/>
      <c r="J146" s="88"/>
      <c r="K146" s="88"/>
    </row>
    <row r="147" spans="6:11" x14ac:dyDescent="0.2">
      <c r="F147" s="89"/>
      <c r="H147" s="88"/>
      <c r="I147" s="88"/>
      <c r="J147" s="88"/>
      <c r="K147" s="88"/>
    </row>
    <row r="148" spans="6:11" x14ac:dyDescent="0.2">
      <c r="F148" s="89"/>
      <c r="H148" s="88"/>
      <c r="I148" s="88"/>
      <c r="J148" s="88"/>
      <c r="K148" s="88"/>
    </row>
    <row r="149" spans="6:11" x14ac:dyDescent="0.2">
      <c r="F149" s="89"/>
      <c r="H149" s="88"/>
      <c r="I149" s="88"/>
      <c r="J149" s="88"/>
      <c r="K149" s="88"/>
    </row>
    <row r="150" spans="6:11" x14ac:dyDescent="0.2">
      <c r="F150" s="89"/>
      <c r="H150" s="88"/>
      <c r="I150" s="88"/>
      <c r="J150" s="88"/>
      <c r="K150" s="88"/>
    </row>
    <row r="151" spans="6:11" x14ac:dyDescent="0.2">
      <c r="F151" s="89"/>
      <c r="H151" s="88"/>
      <c r="I151" s="88"/>
      <c r="J151" s="88"/>
      <c r="K151" s="88"/>
    </row>
    <row r="152" spans="6:11" x14ac:dyDescent="0.2">
      <c r="F152" s="89"/>
      <c r="H152" s="88"/>
      <c r="I152" s="88"/>
      <c r="J152" s="88"/>
      <c r="K152" s="88"/>
    </row>
    <row r="153" spans="6:11" x14ac:dyDescent="0.2">
      <c r="F153" s="89"/>
      <c r="H153" s="88"/>
      <c r="I153" s="88"/>
      <c r="J153" s="88"/>
      <c r="K153" s="88"/>
    </row>
    <row r="154" spans="6:11" x14ac:dyDescent="0.2">
      <c r="F154" s="89"/>
      <c r="H154" s="88"/>
      <c r="I154" s="88"/>
      <c r="J154" s="88"/>
      <c r="K154" s="88"/>
    </row>
    <row r="155" spans="6:11" x14ac:dyDescent="0.2">
      <c r="F155" s="89"/>
      <c r="H155" s="88"/>
      <c r="I155" s="88"/>
      <c r="J155" s="88"/>
      <c r="K155" s="88"/>
    </row>
    <row r="156" spans="6:11" x14ac:dyDescent="0.2">
      <c r="F156" s="89"/>
      <c r="H156" s="88"/>
      <c r="I156" s="88"/>
      <c r="J156" s="88"/>
      <c r="K156" s="88"/>
    </row>
    <row r="157" spans="6:11" x14ac:dyDescent="0.2">
      <c r="F157" s="89"/>
      <c r="H157" s="88"/>
      <c r="I157" s="88"/>
      <c r="J157" s="88"/>
      <c r="K157" s="88"/>
    </row>
    <row r="158" spans="6:11" x14ac:dyDescent="0.2">
      <c r="F158" s="89"/>
      <c r="H158" s="88"/>
      <c r="I158" s="88"/>
      <c r="J158" s="88"/>
      <c r="K158" s="88"/>
    </row>
    <row r="159" spans="6:11" x14ac:dyDescent="0.2">
      <c r="F159" s="89"/>
      <c r="H159" s="88"/>
      <c r="I159" s="88"/>
      <c r="J159" s="88"/>
      <c r="K159" s="88"/>
    </row>
    <row r="160" spans="6:11" x14ac:dyDescent="0.2">
      <c r="F160" s="89"/>
      <c r="H160" s="88"/>
      <c r="I160" s="88"/>
      <c r="J160" s="88"/>
      <c r="K160" s="88"/>
    </row>
    <row r="161" spans="6:11" x14ac:dyDescent="0.2">
      <c r="F161" s="89"/>
      <c r="H161" s="88"/>
      <c r="I161" s="88"/>
      <c r="J161" s="88"/>
      <c r="K161" s="88"/>
    </row>
    <row r="162" spans="6:11" x14ac:dyDescent="0.2">
      <c r="F162" s="89"/>
      <c r="H162" s="88"/>
      <c r="I162" s="88"/>
      <c r="J162" s="88"/>
      <c r="K162" s="88"/>
    </row>
    <row r="163" spans="6:11" x14ac:dyDescent="0.2">
      <c r="F163" s="89"/>
      <c r="H163" s="88"/>
      <c r="I163" s="88"/>
      <c r="J163" s="88"/>
      <c r="K163" s="88"/>
    </row>
    <row r="164" spans="6:11" x14ac:dyDescent="0.2">
      <c r="F164" s="89"/>
      <c r="H164" s="88"/>
      <c r="I164" s="88"/>
      <c r="J164" s="88"/>
      <c r="K164" s="88"/>
    </row>
    <row r="165" spans="6:11" x14ac:dyDescent="0.2">
      <c r="F165" s="89"/>
      <c r="H165" s="88"/>
      <c r="I165" s="88"/>
      <c r="J165" s="88"/>
      <c r="K165" s="88"/>
    </row>
    <row r="166" spans="6:11" x14ac:dyDescent="0.2">
      <c r="F166" s="89"/>
      <c r="H166" s="88"/>
      <c r="I166" s="88"/>
      <c r="J166" s="88"/>
      <c r="K166" s="88"/>
    </row>
    <row r="167" spans="6:11" x14ac:dyDescent="0.2">
      <c r="F167" s="89"/>
      <c r="H167" s="88"/>
      <c r="I167" s="88"/>
      <c r="J167" s="88"/>
      <c r="K167" s="88"/>
    </row>
    <row r="168" spans="6:11" x14ac:dyDescent="0.2">
      <c r="F168" s="89"/>
      <c r="H168" s="88"/>
      <c r="I168" s="88"/>
      <c r="J168" s="88"/>
      <c r="K168" s="88"/>
    </row>
    <row r="169" spans="6:11" x14ac:dyDescent="0.2">
      <c r="F169" s="89"/>
      <c r="H169" s="88"/>
      <c r="I169" s="88"/>
      <c r="J169" s="88"/>
      <c r="K169" s="88"/>
    </row>
    <row r="170" spans="6:11" x14ac:dyDescent="0.2">
      <c r="F170" s="89"/>
      <c r="H170" s="88"/>
      <c r="I170" s="88"/>
      <c r="J170" s="88"/>
      <c r="K170" s="88"/>
    </row>
    <row r="171" spans="6:11" x14ac:dyDescent="0.2">
      <c r="F171" s="89"/>
      <c r="H171" s="88"/>
      <c r="I171" s="88"/>
      <c r="J171" s="88"/>
      <c r="K171" s="88"/>
    </row>
    <row r="172" spans="6:11" x14ac:dyDescent="0.2">
      <c r="F172" s="89"/>
      <c r="H172" s="88"/>
      <c r="I172" s="88"/>
      <c r="J172" s="88"/>
      <c r="K172" s="88"/>
    </row>
    <row r="173" spans="6:11" x14ac:dyDescent="0.2">
      <c r="F173" s="89"/>
      <c r="H173" s="88"/>
      <c r="I173" s="88"/>
      <c r="J173" s="88"/>
      <c r="K173" s="88"/>
    </row>
    <row r="174" spans="6:11" x14ac:dyDescent="0.2">
      <c r="F174" s="89"/>
      <c r="H174" s="88"/>
      <c r="I174" s="88"/>
      <c r="J174" s="88"/>
      <c r="K174" s="88"/>
    </row>
    <row r="175" spans="6:11" x14ac:dyDescent="0.2">
      <c r="F175" s="89"/>
      <c r="H175" s="88"/>
      <c r="I175" s="88"/>
      <c r="J175" s="88"/>
      <c r="K175" s="88"/>
    </row>
    <row r="176" spans="6:11" x14ac:dyDescent="0.2">
      <c r="F176" s="89"/>
      <c r="H176" s="88"/>
      <c r="I176" s="88"/>
      <c r="J176" s="88"/>
      <c r="K176" s="88"/>
    </row>
    <row r="177" spans="6:11" x14ac:dyDescent="0.2">
      <c r="F177" s="89"/>
      <c r="H177" s="88"/>
      <c r="I177" s="88"/>
      <c r="J177" s="88"/>
      <c r="K177" s="88"/>
    </row>
    <row r="178" spans="6:11" x14ac:dyDescent="0.2">
      <c r="F178" s="89"/>
      <c r="H178" s="88"/>
      <c r="I178" s="88"/>
      <c r="J178" s="88"/>
      <c r="K178" s="88"/>
    </row>
    <row r="179" spans="6:11" x14ac:dyDescent="0.2">
      <c r="F179" s="89"/>
      <c r="H179" s="88"/>
      <c r="I179" s="88"/>
      <c r="J179" s="88"/>
      <c r="K179" s="88"/>
    </row>
    <row r="180" spans="6:11" x14ac:dyDescent="0.2">
      <c r="F180" s="89"/>
      <c r="H180" s="88"/>
      <c r="I180" s="88"/>
      <c r="J180" s="88"/>
      <c r="K180" s="88"/>
    </row>
    <row r="181" spans="6:11" x14ac:dyDescent="0.2">
      <c r="F181" s="89"/>
      <c r="H181" s="88"/>
      <c r="I181" s="88"/>
      <c r="J181" s="88"/>
      <c r="K181" s="88"/>
    </row>
    <row r="182" spans="6:11" x14ac:dyDescent="0.2">
      <c r="F182" s="89"/>
      <c r="H182" s="88"/>
      <c r="I182" s="88"/>
      <c r="J182" s="88"/>
      <c r="K182" s="88"/>
    </row>
    <row r="183" spans="6:11" x14ac:dyDescent="0.2">
      <c r="F183" s="89"/>
      <c r="H183" s="88"/>
      <c r="I183" s="88"/>
      <c r="J183" s="88"/>
      <c r="K183" s="88"/>
    </row>
    <row r="184" spans="6:11" x14ac:dyDescent="0.2">
      <c r="F184" s="89"/>
      <c r="H184" s="88"/>
      <c r="I184" s="88"/>
      <c r="J184" s="88"/>
      <c r="K184" s="88"/>
    </row>
    <row r="185" spans="6:11" x14ac:dyDescent="0.2">
      <c r="F185" s="89"/>
      <c r="H185" s="88"/>
      <c r="I185" s="88"/>
      <c r="J185" s="88"/>
      <c r="K185" s="88"/>
    </row>
    <row r="186" spans="6:11" x14ac:dyDescent="0.2">
      <c r="F186" s="89"/>
      <c r="H186" s="88"/>
      <c r="I186" s="88"/>
      <c r="J186" s="88"/>
      <c r="K186" s="88"/>
    </row>
    <row r="187" spans="6:11" x14ac:dyDescent="0.2">
      <c r="F187" s="89"/>
      <c r="H187" s="88"/>
      <c r="I187" s="88"/>
      <c r="J187" s="88"/>
      <c r="K187" s="88"/>
    </row>
    <row r="188" spans="6:11" x14ac:dyDescent="0.2">
      <c r="F188" s="89"/>
      <c r="H188" s="88"/>
      <c r="I188" s="88"/>
      <c r="J188" s="88"/>
      <c r="K188" s="88"/>
    </row>
    <row r="189" spans="6:11" x14ac:dyDescent="0.2">
      <c r="F189" s="89"/>
      <c r="H189" s="88"/>
      <c r="I189" s="88"/>
      <c r="J189" s="88"/>
      <c r="K189" s="88"/>
    </row>
    <row r="190" spans="6:11" x14ac:dyDescent="0.2">
      <c r="F190" s="89"/>
      <c r="H190" s="88"/>
      <c r="I190" s="88"/>
      <c r="J190" s="88"/>
      <c r="K190" s="88"/>
    </row>
    <row r="191" spans="6:11" x14ac:dyDescent="0.2">
      <c r="F191" s="89"/>
      <c r="H191" s="88"/>
      <c r="I191" s="88"/>
      <c r="J191" s="88"/>
      <c r="K191" s="88"/>
    </row>
    <row r="192" spans="6:11" x14ac:dyDescent="0.2">
      <c r="F192" s="89"/>
      <c r="H192" s="88"/>
      <c r="I192" s="88"/>
      <c r="J192" s="88"/>
      <c r="K192" s="88"/>
    </row>
    <row r="193" spans="6:11" x14ac:dyDescent="0.2">
      <c r="F193" s="89"/>
      <c r="H193" s="88"/>
      <c r="I193" s="88"/>
      <c r="J193" s="88"/>
      <c r="K193" s="88"/>
    </row>
    <row r="194" spans="6:11" x14ac:dyDescent="0.2">
      <c r="F194" s="89"/>
      <c r="H194" s="88"/>
      <c r="I194" s="88"/>
      <c r="J194" s="88"/>
      <c r="K194" s="88"/>
    </row>
    <row r="195" spans="6:11" x14ac:dyDescent="0.2">
      <c r="F195" s="89"/>
      <c r="H195" s="88"/>
      <c r="I195" s="88"/>
      <c r="J195" s="88"/>
      <c r="K195" s="88"/>
    </row>
    <row r="196" spans="6:11" x14ac:dyDescent="0.2">
      <c r="F196" s="89"/>
      <c r="H196" s="88"/>
      <c r="I196" s="88"/>
      <c r="J196" s="88"/>
      <c r="K196" s="88"/>
    </row>
    <row r="197" spans="6:11" x14ac:dyDescent="0.2">
      <c r="F197" s="89"/>
      <c r="H197" s="88"/>
      <c r="I197" s="88"/>
      <c r="J197" s="88"/>
      <c r="K197" s="88"/>
    </row>
    <row r="198" spans="6:11" x14ac:dyDescent="0.2">
      <c r="F198" s="89"/>
      <c r="H198" s="88"/>
      <c r="I198" s="88"/>
      <c r="J198" s="88"/>
      <c r="K198" s="88"/>
    </row>
    <row r="199" spans="6:11" x14ac:dyDescent="0.2">
      <c r="F199" s="89"/>
      <c r="H199" s="88"/>
      <c r="I199" s="88"/>
      <c r="J199" s="88"/>
      <c r="K199" s="88"/>
    </row>
    <row r="200" spans="6:11" x14ac:dyDescent="0.2">
      <c r="F200" s="89"/>
      <c r="H200" s="88"/>
      <c r="I200" s="88"/>
      <c r="J200" s="88"/>
      <c r="K200" s="88"/>
    </row>
    <row r="201" spans="6:11" x14ac:dyDescent="0.2">
      <c r="F201" s="89"/>
      <c r="H201" s="88"/>
      <c r="I201" s="88"/>
      <c r="J201" s="88"/>
      <c r="K201" s="88"/>
    </row>
    <row r="202" spans="6:11" x14ac:dyDescent="0.2">
      <c r="F202" s="89"/>
      <c r="H202" s="88"/>
      <c r="I202" s="88"/>
      <c r="J202" s="88"/>
      <c r="K202" s="88"/>
    </row>
    <row r="203" spans="6:11" x14ac:dyDescent="0.2">
      <c r="F203" s="89"/>
      <c r="H203" s="88"/>
      <c r="I203" s="88"/>
      <c r="J203" s="88"/>
      <c r="K203" s="88"/>
    </row>
    <row r="204" spans="6:11" x14ac:dyDescent="0.2">
      <c r="F204" s="89"/>
      <c r="H204" s="88"/>
      <c r="I204" s="88"/>
      <c r="J204" s="88"/>
      <c r="K204" s="88"/>
    </row>
    <row r="205" spans="6:11" x14ac:dyDescent="0.2">
      <c r="F205" s="89"/>
      <c r="H205" s="88"/>
      <c r="I205" s="88"/>
      <c r="J205" s="88"/>
      <c r="K205" s="88"/>
    </row>
    <row r="206" spans="6:11" x14ac:dyDescent="0.2">
      <c r="F206" s="89"/>
      <c r="H206" s="88"/>
      <c r="I206" s="88"/>
      <c r="J206" s="88"/>
      <c r="K206" s="88"/>
    </row>
    <row r="207" spans="6:11" x14ac:dyDescent="0.2">
      <c r="F207" s="89"/>
      <c r="H207" s="88"/>
      <c r="I207" s="88"/>
      <c r="J207" s="88"/>
      <c r="K207" s="88"/>
    </row>
    <row r="208" spans="6:11" x14ac:dyDescent="0.2">
      <c r="F208" s="89"/>
      <c r="H208" s="88"/>
      <c r="I208" s="88"/>
      <c r="J208" s="88"/>
      <c r="K208" s="88"/>
    </row>
    <row r="209" spans="6:11" x14ac:dyDescent="0.2">
      <c r="F209" s="89"/>
      <c r="H209" s="88"/>
      <c r="I209" s="88"/>
      <c r="J209" s="88"/>
      <c r="K209" s="88"/>
    </row>
    <row r="210" spans="6:11" x14ac:dyDescent="0.2">
      <c r="F210" s="89"/>
      <c r="H210" s="88"/>
      <c r="I210" s="88"/>
      <c r="J210" s="88"/>
      <c r="K210" s="88"/>
    </row>
    <row r="211" spans="6:11" x14ac:dyDescent="0.2">
      <c r="F211" s="89"/>
      <c r="H211" s="88"/>
      <c r="I211" s="88"/>
      <c r="J211" s="88"/>
      <c r="K211" s="88"/>
    </row>
    <row r="212" spans="6:11" x14ac:dyDescent="0.2">
      <c r="F212" s="89"/>
      <c r="H212" s="88"/>
      <c r="I212" s="88"/>
      <c r="J212" s="88"/>
      <c r="K212" s="88"/>
    </row>
    <row r="213" spans="6:11" x14ac:dyDescent="0.2">
      <c r="F213" s="89"/>
      <c r="H213" s="88"/>
      <c r="I213" s="88"/>
      <c r="J213" s="88"/>
      <c r="K213" s="88"/>
    </row>
    <row r="214" spans="6:11" x14ac:dyDescent="0.2">
      <c r="F214" s="89"/>
      <c r="H214" s="88"/>
      <c r="I214" s="88"/>
      <c r="J214" s="88"/>
      <c r="K214" s="88"/>
    </row>
    <row r="215" spans="6:11" x14ac:dyDescent="0.2">
      <c r="F215" s="89"/>
      <c r="H215" s="88"/>
      <c r="I215" s="88"/>
      <c r="J215" s="88"/>
      <c r="K215" s="88"/>
    </row>
    <row r="216" spans="6:11" x14ac:dyDescent="0.2">
      <c r="F216" s="89"/>
      <c r="H216" s="88"/>
      <c r="I216" s="88"/>
      <c r="J216" s="88"/>
      <c r="K216" s="88"/>
    </row>
    <row r="217" spans="6:11" x14ac:dyDescent="0.2">
      <c r="F217" s="89"/>
      <c r="H217" s="88"/>
      <c r="I217" s="88"/>
      <c r="J217" s="88"/>
      <c r="K217" s="88"/>
    </row>
    <row r="218" spans="6:11" x14ac:dyDescent="0.2">
      <c r="F218" s="89"/>
      <c r="H218" s="88"/>
      <c r="I218" s="88"/>
      <c r="J218" s="88"/>
      <c r="K218" s="88"/>
    </row>
    <row r="219" spans="6:11" x14ac:dyDescent="0.2">
      <c r="F219" s="89"/>
      <c r="H219" s="88"/>
      <c r="I219" s="88"/>
      <c r="J219" s="88"/>
      <c r="K219" s="88"/>
    </row>
    <row r="220" spans="6:11" x14ac:dyDescent="0.2">
      <c r="F220" s="89"/>
      <c r="H220" s="88"/>
      <c r="I220" s="88"/>
      <c r="J220" s="88"/>
      <c r="K220" s="88"/>
    </row>
    <row r="221" spans="6:11" x14ac:dyDescent="0.2">
      <c r="F221" s="89"/>
      <c r="H221" s="88"/>
      <c r="I221" s="88"/>
      <c r="J221" s="88"/>
      <c r="K221" s="88"/>
    </row>
    <row r="222" spans="6:11" x14ac:dyDescent="0.2">
      <c r="F222" s="89"/>
      <c r="H222" s="88"/>
      <c r="I222" s="88"/>
      <c r="J222" s="88"/>
      <c r="K222" s="88"/>
    </row>
    <row r="223" spans="6:11" x14ac:dyDescent="0.2">
      <c r="F223" s="89"/>
      <c r="H223" s="88"/>
      <c r="I223" s="88"/>
      <c r="J223" s="88"/>
      <c r="K223" s="88"/>
    </row>
    <row r="224" spans="6:11" x14ac:dyDescent="0.2">
      <c r="F224" s="89"/>
      <c r="H224" s="88"/>
      <c r="I224" s="88"/>
      <c r="J224" s="88"/>
      <c r="K224" s="88"/>
    </row>
    <row r="225" spans="6:11" x14ac:dyDescent="0.2">
      <c r="F225" s="89"/>
      <c r="H225" s="88"/>
      <c r="I225" s="88"/>
      <c r="J225" s="88"/>
      <c r="K225" s="88"/>
    </row>
    <row r="226" spans="6:11" x14ac:dyDescent="0.2">
      <c r="F226" s="89"/>
      <c r="H226" s="88"/>
      <c r="I226" s="88"/>
      <c r="J226" s="88"/>
      <c r="K226" s="88"/>
    </row>
    <row r="227" spans="6:11" x14ac:dyDescent="0.2">
      <c r="F227" s="89"/>
      <c r="H227" s="88"/>
      <c r="I227" s="88"/>
      <c r="J227" s="88"/>
      <c r="K227" s="88"/>
    </row>
    <row r="228" spans="6:11" x14ac:dyDescent="0.2">
      <c r="F228" s="89"/>
      <c r="H228" s="88"/>
      <c r="I228" s="88"/>
      <c r="J228" s="88"/>
      <c r="K228" s="88"/>
    </row>
    <row r="229" spans="6:11" x14ac:dyDescent="0.2">
      <c r="F229" s="89"/>
      <c r="H229" s="88"/>
      <c r="I229" s="88"/>
      <c r="J229" s="88"/>
      <c r="K229" s="88"/>
    </row>
    <row r="230" spans="6:11" x14ac:dyDescent="0.2">
      <c r="F230" s="89"/>
      <c r="H230" s="88"/>
      <c r="I230" s="88"/>
      <c r="J230" s="88"/>
      <c r="K230" s="88"/>
    </row>
    <row r="231" spans="6:11" x14ac:dyDescent="0.2">
      <c r="F231" s="89"/>
      <c r="H231" s="88"/>
      <c r="I231" s="88"/>
      <c r="J231" s="88"/>
      <c r="K231" s="88"/>
    </row>
    <row r="232" spans="6:11" x14ac:dyDescent="0.2">
      <c r="F232" s="89"/>
      <c r="H232" s="88"/>
      <c r="I232" s="88"/>
      <c r="J232" s="88"/>
      <c r="K232" s="88"/>
    </row>
    <row r="233" spans="6:11" x14ac:dyDescent="0.2">
      <c r="F233" s="89"/>
      <c r="H233" s="88"/>
      <c r="I233" s="88"/>
      <c r="J233" s="88"/>
      <c r="K233" s="88"/>
    </row>
    <row r="234" spans="6:11" x14ac:dyDescent="0.2">
      <c r="F234" s="89"/>
      <c r="H234" s="88"/>
      <c r="I234" s="88"/>
      <c r="J234" s="88"/>
      <c r="K234" s="88"/>
    </row>
    <row r="235" spans="6:11" x14ac:dyDescent="0.2">
      <c r="F235" s="89"/>
      <c r="H235" s="88"/>
      <c r="I235" s="88"/>
      <c r="J235" s="88"/>
      <c r="K235" s="88"/>
    </row>
    <row r="236" spans="6:11" x14ac:dyDescent="0.2">
      <c r="F236" s="89"/>
      <c r="H236" s="88"/>
      <c r="I236" s="88"/>
      <c r="J236" s="88"/>
      <c r="K236" s="88"/>
    </row>
    <row r="237" spans="6:11" x14ac:dyDescent="0.2">
      <c r="F237" s="89"/>
      <c r="H237" s="88"/>
      <c r="I237" s="88"/>
      <c r="J237" s="88"/>
      <c r="K237" s="88"/>
    </row>
    <row r="238" spans="6:11" x14ac:dyDescent="0.2">
      <c r="F238" s="89"/>
      <c r="H238" s="88"/>
      <c r="I238" s="88"/>
      <c r="J238" s="88"/>
      <c r="K238" s="88"/>
    </row>
    <row r="239" spans="6:11" x14ac:dyDescent="0.2">
      <c r="F239" s="89"/>
      <c r="H239" s="88"/>
      <c r="I239" s="88"/>
      <c r="J239" s="88"/>
      <c r="K239" s="88"/>
    </row>
    <row r="240" spans="6:11" x14ac:dyDescent="0.2">
      <c r="F240" s="89"/>
      <c r="H240" s="88"/>
      <c r="I240" s="88"/>
      <c r="J240" s="88"/>
      <c r="K240" s="88"/>
    </row>
    <row r="241" spans="6:11" x14ac:dyDescent="0.2">
      <c r="F241" s="89"/>
      <c r="H241" s="88"/>
      <c r="I241" s="88"/>
      <c r="J241" s="88"/>
      <c r="K241" s="88"/>
    </row>
    <row r="242" spans="6:11" x14ac:dyDescent="0.2">
      <c r="F242" s="89"/>
      <c r="H242" s="88"/>
      <c r="I242" s="88"/>
      <c r="J242" s="88"/>
      <c r="K242" s="88"/>
    </row>
    <row r="243" spans="6:11" x14ac:dyDescent="0.2">
      <c r="F243" s="89"/>
      <c r="H243" s="88"/>
      <c r="I243" s="88"/>
      <c r="J243" s="88"/>
      <c r="K243" s="88"/>
    </row>
    <row r="244" spans="6:11" x14ac:dyDescent="0.2">
      <c r="F244" s="89"/>
      <c r="H244" s="88"/>
      <c r="I244" s="88"/>
      <c r="J244" s="88"/>
      <c r="K244" s="88"/>
    </row>
    <row r="245" spans="6:11" x14ac:dyDescent="0.2">
      <c r="F245" s="89"/>
      <c r="H245" s="88"/>
      <c r="I245" s="88"/>
      <c r="J245" s="88"/>
      <c r="K245" s="88"/>
    </row>
    <row r="246" spans="6:11" x14ac:dyDescent="0.2">
      <c r="F246" s="89"/>
      <c r="H246" s="88"/>
      <c r="I246" s="88"/>
      <c r="J246" s="88"/>
      <c r="K246" s="88"/>
    </row>
    <row r="247" spans="6:11" x14ac:dyDescent="0.2">
      <c r="F247" s="89"/>
      <c r="H247" s="88"/>
      <c r="I247" s="88"/>
      <c r="J247" s="88"/>
      <c r="K247" s="88"/>
    </row>
    <row r="248" spans="6:11" x14ac:dyDescent="0.2">
      <c r="F248" s="89"/>
      <c r="H248" s="88"/>
      <c r="I248" s="88"/>
      <c r="J248" s="88"/>
      <c r="K248" s="88"/>
    </row>
    <row r="249" spans="6:11" x14ac:dyDescent="0.2">
      <c r="F249" s="89"/>
      <c r="H249" s="88"/>
      <c r="I249" s="88"/>
      <c r="J249" s="88"/>
      <c r="K249" s="88"/>
    </row>
    <row r="250" spans="6:11" x14ac:dyDescent="0.2">
      <c r="F250" s="89"/>
      <c r="H250" s="88"/>
      <c r="I250" s="88"/>
      <c r="J250" s="88"/>
      <c r="K250" s="88"/>
    </row>
    <row r="251" spans="6:11" x14ac:dyDescent="0.2">
      <c r="F251" s="89"/>
      <c r="H251" s="88"/>
      <c r="I251" s="88"/>
      <c r="J251" s="88"/>
      <c r="K251" s="88"/>
    </row>
    <row r="252" spans="6:11" x14ac:dyDescent="0.2">
      <c r="F252" s="89"/>
      <c r="H252" s="88"/>
      <c r="I252" s="88"/>
      <c r="J252" s="88"/>
      <c r="K252" s="88"/>
    </row>
    <row r="253" spans="6:11" x14ac:dyDescent="0.2">
      <c r="F253" s="89"/>
      <c r="H253" s="88"/>
      <c r="I253" s="88"/>
      <c r="J253" s="88"/>
      <c r="K253" s="88"/>
    </row>
    <row r="254" spans="6:11" x14ac:dyDescent="0.2">
      <c r="F254" s="89"/>
      <c r="H254" s="88"/>
      <c r="I254" s="88"/>
      <c r="J254" s="88"/>
      <c r="K254" s="88"/>
    </row>
    <row r="255" spans="6:11" x14ac:dyDescent="0.2">
      <c r="F255" s="89"/>
      <c r="H255" s="88"/>
      <c r="I255" s="88"/>
      <c r="J255" s="88"/>
      <c r="K255" s="88"/>
    </row>
    <row r="256" spans="6:11" x14ac:dyDescent="0.2">
      <c r="F256" s="89"/>
      <c r="H256" s="88"/>
      <c r="I256" s="88"/>
      <c r="J256" s="88"/>
      <c r="K256" s="88"/>
    </row>
    <row r="257" spans="6:11" x14ac:dyDescent="0.2">
      <c r="F257" s="89"/>
      <c r="H257" s="88"/>
      <c r="I257" s="88"/>
      <c r="J257" s="88"/>
      <c r="K257" s="88"/>
    </row>
    <row r="258" spans="6:11" x14ac:dyDescent="0.2">
      <c r="F258" s="89"/>
      <c r="H258" s="88"/>
      <c r="I258" s="88"/>
      <c r="J258" s="88"/>
      <c r="K258" s="88"/>
    </row>
    <row r="259" spans="6:11" x14ac:dyDescent="0.2">
      <c r="F259" s="89"/>
      <c r="H259" s="88"/>
      <c r="I259" s="88"/>
      <c r="J259" s="88"/>
      <c r="K259" s="88"/>
    </row>
    <row r="260" spans="6:11" x14ac:dyDescent="0.2">
      <c r="F260" s="89"/>
      <c r="H260" s="88"/>
      <c r="I260" s="88"/>
      <c r="J260" s="88"/>
      <c r="K260" s="88"/>
    </row>
    <row r="261" spans="6:11" x14ac:dyDescent="0.2">
      <c r="F261" s="89"/>
      <c r="H261" s="88"/>
      <c r="I261" s="88"/>
      <c r="J261" s="88"/>
      <c r="K261" s="88"/>
    </row>
    <row r="262" spans="6:11" x14ac:dyDescent="0.2">
      <c r="F262" s="89"/>
      <c r="H262" s="88"/>
      <c r="I262" s="88"/>
      <c r="J262" s="88"/>
      <c r="K262" s="88"/>
    </row>
    <row r="263" spans="6:11" x14ac:dyDescent="0.2">
      <c r="F263" s="89"/>
      <c r="H263" s="88"/>
      <c r="I263" s="88"/>
      <c r="J263" s="88"/>
      <c r="K263" s="88"/>
    </row>
    <row r="264" spans="6:11" x14ac:dyDescent="0.2">
      <c r="F264" s="89"/>
      <c r="H264" s="88"/>
      <c r="I264" s="88"/>
      <c r="J264" s="88"/>
      <c r="K264" s="88"/>
    </row>
    <row r="265" spans="6:11" x14ac:dyDescent="0.2">
      <c r="F265" s="89"/>
      <c r="H265" s="88"/>
      <c r="I265" s="88"/>
      <c r="J265" s="88"/>
      <c r="K265" s="88"/>
    </row>
    <row r="266" spans="6:11" x14ac:dyDescent="0.2">
      <c r="F266" s="89"/>
      <c r="H266" s="88"/>
      <c r="I266" s="88"/>
      <c r="J266" s="88"/>
      <c r="K266" s="88"/>
    </row>
    <row r="267" spans="6:11" x14ac:dyDescent="0.2">
      <c r="F267" s="89"/>
      <c r="H267" s="88"/>
      <c r="I267" s="88"/>
      <c r="J267" s="88"/>
      <c r="K267" s="88"/>
    </row>
    <row r="268" spans="6:11" x14ac:dyDescent="0.2">
      <c r="F268" s="89"/>
      <c r="H268" s="88"/>
      <c r="I268" s="88"/>
      <c r="J268" s="88"/>
      <c r="K268" s="88"/>
    </row>
    <row r="269" spans="6:11" x14ac:dyDescent="0.2">
      <c r="F269" s="89"/>
      <c r="H269" s="88"/>
      <c r="I269" s="88"/>
      <c r="J269" s="88"/>
      <c r="K269" s="88"/>
    </row>
    <row r="270" spans="6:11" x14ac:dyDescent="0.2">
      <c r="F270" s="89"/>
      <c r="H270" s="88"/>
      <c r="I270" s="88"/>
      <c r="J270" s="88"/>
      <c r="K270" s="88"/>
    </row>
    <row r="271" spans="6:11" x14ac:dyDescent="0.2">
      <c r="F271" s="89"/>
      <c r="H271" s="88"/>
      <c r="I271" s="88"/>
      <c r="J271" s="88"/>
      <c r="K271" s="88"/>
    </row>
    <row r="272" spans="6:11" x14ac:dyDescent="0.2">
      <c r="F272" s="89"/>
      <c r="H272" s="88"/>
      <c r="I272" s="88"/>
      <c r="J272" s="88"/>
      <c r="K272" s="88"/>
    </row>
    <row r="273" spans="6:10" x14ac:dyDescent="0.2">
      <c r="F273" s="89"/>
      <c r="H273" s="88"/>
      <c r="I273" s="88"/>
      <c r="J273" s="88"/>
    </row>
    <row r="274" spans="6:10" x14ac:dyDescent="0.2">
      <c r="F274" s="89"/>
      <c r="H274" s="88"/>
      <c r="I274" s="88"/>
      <c r="J274" s="88"/>
    </row>
    <row r="275" spans="6:10" x14ac:dyDescent="0.2">
      <c r="F275" s="89"/>
      <c r="H275" s="88"/>
      <c r="I275" s="88"/>
      <c r="J275" s="88"/>
    </row>
    <row r="276" spans="6:10" x14ac:dyDescent="0.2">
      <c r="F276" s="89"/>
      <c r="H276" s="88"/>
      <c r="I276" s="88"/>
      <c r="J276" s="88"/>
    </row>
    <row r="277" spans="6:10" x14ac:dyDescent="0.2">
      <c r="F277" s="89"/>
      <c r="H277" s="88"/>
      <c r="I277" s="88"/>
      <c r="J277" s="88"/>
    </row>
    <row r="278" spans="6:10" x14ac:dyDescent="0.2">
      <c r="F278" s="89"/>
      <c r="H278" s="88"/>
      <c r="I278" s="88"/>
      <c r="J278" s="88"/>
    </row>
    <row r="279" spans="6:10" x14ac:dyDescent="0.2">
      <c r="F279" s="89"/>
      <c r="H279" s="88"/>
      <c r="I279" s="88"/>
      <c r="J279" s="88"/>
    </row>
    <row r="280" spans="6:10" x14ac:dyDescent="0.2">
      <c r="F280" s="89"/>
      <c r="H280" s="88"/>
      <c r="I280" s="88"/>
      <c r="J280" s="88"/>
    </row>
    <row r="281" spans="6:10" x14ac:dyDescent="0.2">
      <c r="F281" s="89"/>
      <c r="H281" s="88"/>
      <c r="I281" s="88"/>
      <c r="J281" s="88"/>
    </row>
    <row r="282" spans="6:10" x14ac:dyDescent="0.2">
      <c r="F282" s="89"/>
      <c r="H282" s="88"/>
      <c r="I282" s="88"/>
      <c r="J282" s="88"/>
    </row>
    <row r="283" spans="6:10" x14ac:dyDescent="0.2">
      <c r="F283" s="89"/>
      <c r="H283" s="88"/>
      <c r="I283" s="88"/>
      <c r="J283" s="88"/>
    </row>
    <row r="284" spans="6:10" x14ac:dyDescent="0.2">
      <c r="F284" s="89"/>
      <c r="H284" s="88"/>
      <c r="I284" s="88"/>
      <c r="J284" s="88"/>
    </row>
    <row r="285" spans="6:10" x14ac:dyDescent="0.2">
      <c r="F285" s="89"/>
      <c r="H285" s="88"/>
      <c r="I285" s="88"/>
      <c r="J285" s="88"/>
    </row>
    <row r="286" spans="6:10" x14ac:dyDescent="0.2">
      <c r="F286" s="89"/>
      <c r="H286" s="88"/>
      <c r="I286" s="88"/>
      <c r="J286" s="88"/>
    </row>
    <row r="287" spans="6:10" x14ac:dyDescent="0.2">
      <c r="F287" s="89"/>
      <c r="H287" s="88"/>
      <c r="I287" s="88"/>
      <c r="J287" s="88"/>
    </row>
    <row r="288" spans="6:10" x14ac:dyDescent="0.2">
      <c r="F288" s="89"/>
      <c r="H288" s="88"/>
      <c r="I288" s="88"/>
      <c r="J288" s="88"/>
    </row>
    <row r="289" spans="6:10" x14ac:dyDescent="0.2">
      <c r="F289" s="89"/>
      <c r="H289" s="88"/>
      <c r="I289" s="88"/>
      <c r="J289" s="88"/>
    </row>
    <row r="290" spans="6:10" x14ac:dyDescent="0.2">
      <c r="F290" s="89"/>
      <c r="H290" s="88"/>
      <c r="I290" s="88"/>
      <c r="J290" s="88"/>
    </row>
    <row r="291" spans="6:10" x14ac:dyDescent="0.2">
      <c r="F291" s="89"/>
      <c r="H291" s="88"/>
      <c r="I291" s="88"/>
      <c r="J291" s="88"/>
    </row>
    <row r="292" spans="6:10" x14ac:dyDescent="0.2">
      <c r="F292" s="89"/>
      <c r="H292" s="88"/>
      <c r="I292" s="88"/>
      <c r="J292" s="88"/>
    </row>
    <row r="293" spans="6:10" x14ac:dyDescent="0.2">
      <c r="F293" s="89"/>
      <c r="H293" s="88"/>
      <c r="I293" s="88"/>
      <c r="J293" s="88"/>
    </row>
    <row r="294" spans="6:10" x14ac:dyDescent="0.2">
      <c r="F294" s="89"/>
      <c r="H294" s="88"/>
      <c r="I294" s="88"/>
      <c r="J294" s="88"/>
    </row>
    <row r="295" spans="6:10" x14ac:dyDescent="0.2">
      <c r="F295" s="89"/>
      <c r="H295" s="88"/>
      <c r="I295" s="88"/>
      <c r="J295" s="88"/>
    </row>
    <row r="296" spans="6:10" x14ac:dyDescent="0.2">
      <c r="F296" s="89"/>
      <c r="H296" s="88"/>
      <c r="I296" s="88"/>
      <c r="J296" s="88"/>
    </row>
    <row r="297" spans="6:10" x14ac:dyDescent="0.2">
      <c r="F297" s="89"/>
      <c r="H297" s="88"/>
      <c r="I297" s="88"/>
      <c r="J297" s="88"/>
    </row>
    <row r="298" spans="6:10" x14ac:dyDescent="0.2">
      <c r="F298" s="89"/>
      <c r="H298" s="88"/>
      <c r="I298" s="88"/>
      <c r="J298" s="88"/>
    </row>
    <row r="299" spans="6:10" x14ac:dyDescent="0.2">
      <c r="F299" s="89"/>
      <c r="H299" s="88"/>
      <c r="I299" s="88"/>
      <c r="J299" s="88"/>
    </row>
    <row r="300" spans="6:10" x14ac:dyDescent="0.2">
      <c r="F300" s="89"/>
      <c r="H300" s="88"/>
      <c r="I300" s="88"/>
      <c r="J300" s="88"/>
    </row>
    <row r="301" spans="6:10" x14ac:dyDescent="0.2">
      <c r="F301" s="89"/>
      <c r="H301" s="88"/>
      <c r="I301" s="88"/>
      <c r="J301" s="88"/>
    </row>
    <row r="302" spans="6:10" x14ac:dyDescent="0.2">
      <c r="F302" s="89"/>
      <c r="H302" s="88"/>
      <c r="I302" s="88"/>
      <c r="J302" s="88"/>
    </row>
    <row r="303" spans="6:10" x14ac:dyDescent="0.2">
      <c r="F303" s="89"/>
      <c r="H303" s="88"/>
      <c r="I303" s="88"/>
      <c r="J303" s="88"/>
    </row>
    <row r="304" spans="6:10" x14ac:dyDescent="0.2">
      <c r="F304" s="89"/>
      <c r="H304" s="88"/>
      <c r="I304" s="88"/>
      <c r="J304" s="88"/>
    </row>
    <row r="305" spans="6:10" x14ac:dyDescent="0.2">
      <c r="F305" s="89"/>
      <c r="H305" s="88"/>
      <c r="I305" s="88"/>
      <c r="J305" s="88"/>
    </row>
    <row r="306" spans="6:10" x14ac:dyDescent="0.2">
      <c r="F306" s="89"/>
      <c r="H306" s="88"/>
      <c r="I306" s="88"/>
      <c r="J306" s="88"/>
    </row>
    <row r="307" spans="6:10" x14ac:dyDescent="0.2">
      <c r="F307" s="89"/>
      <c r="H307" s="88"/>
      <c r="I307" s="88"/>
      <c r="J307" s="88"/>
    </row>
    <row r="308" spans="6:10" x14ac:dyDescent="0.2">
      <c r="F308" s="89"/>
      <c r="H308" s="88"/>
      <c r="I308" s="88"/>
      <c r="J308" s="88"/>
    </row>
    <row r="309" spans="6:10" x14ac:dyDescent="0.2">
      <c r="F309" s="89"/>
      <c r="H309" s="88"/>
      <c r="I309" s="88"/>
      <c r="J309" s="88"/>
    </row>
    <row r="310" spans="6:10" x14ac:dyDescent="0.2">
      <c r="F310" s="89"/>
      <c r="H310" s="88"/>
      <c r="I310" s="88"/>
      <c r="J310" s="88"/>
    </row>
    <row r="311" spans="6:10" x14ac:dyDescent="0.2">
      <c r="F311" s="89"/>
      <c r="H311" s="88"/>
      <c r="I311" s="88"/>
      <c r="J311" s="88"/>
    </row>
    <row r="312" spans="6:10" x14ac:dyDescent="0.2">
      <c r="F312" s="89"/>
      <c r="H312" s="88"/>
      <c r="I312" s="88"/>
      <c r="J312" s="88"/>
    </row>
    <row r="313" spans="6:10" x14ac:dyDescent="0.2">
      <c r="F313" s="89"/>
      <c r="H313" s="88"/>
      <c r="I313" s="88"/>
      <c r="J313" s="88"/>
    </row>
    <row r="314" spans="6:10" x14ac:dyDescent="0.2">
      <c r="F314" s="89"/>
      <c r="H314" s="88"/>
      <c r="I314" s="88"/>
      <c r="J314" s="88"/>
    </row>
    <row r="315" spans="6:10" x14ac:dyDescent="0.2">
      <c r="F315" s="89"/>
      <c r="H315" s="88"/>
      <c r="I315" s="88"/>
      <c r="J315" s="88"/>
    </row>
    <row r="316" spans="6:10" x14ac:dyDescent="0.2">
      <c r="F316" s="89"/>
      <c r="H316" s="88"/>
      <c r="I316" s="88"/>
      <c r="J316" s="88"/>
    </row>
    <row r="317" spans="6:10" x14ac:dyDescent="0.2">
      <c r="F317" s="89"/>
      <c r="H317" s="88"/>
      <c r="I317" s="88"/>
      <c r="J317" s="88"/>
    </row>
    <row r="318" spans="6:10" x14ac:dyDescent="0.2">
      <c r="F318" s="89"/>
      <c r="H318" s="88"/>
      <c r="I318" s="88"/>
      <c r="J318" s="88"/>
    </row>
    <row r="319" spans="6:10" x14ac:dyDescent="0.2">
      <c r="F319" s="89"/>
      <c r="H319" s="88"/>
      <c r="I319" s="88"/>
      <c r="J319" s="88"/>
    </row>
    <row r="320" spans="6:10" x14ac:dyDescent="0.2">
      <c r="F320" s="89"/>
      <c r="H320" s="88"/>
      <c r="I320" s="88"/>
      <c r="J320" s="88"/>
    </row>
    <row r="321" spans="6:10" x14ac:dyDescent="0.2">
      <c r="F321" s="89"/>
      <c r="H321" s="88"/>
      <c r="I321" s="88"/>
      <c r="J321" s="88"/>
    </row>
    <row r="322" spans="6:10" x14ac:dyDescent="0.2">
      <c r="F322" s="89"/>
      <c r="H322" s="88"/>
      <c r="I322" s="88"/>
      <c r="J322" s="88"/>
    </row>
    <row r="323" spans="6:10" x14ac:dyDescent="0.2">
      <c r="F323" s="89"/>
      <c r="H323" s="88"/>
      <c r="I323" s="88"/>
      <c r="J323" s="88"/>
    </row>
    <row r="324" spans="6:10" x14ac:dyDescent="0.2">
      <c r="F324" s="89"/>
      <c r="H324" s="88"/>
      <c r="I324" s="88"/>
      <c r="J324" s="88"/>
    </row>
    <row r="325" spans="6:10" x14ac:dyDescent="0.2">
      <c r="F325" s="89"/>
      <c r="H325" s="88"/>
      <c r="I325" s="88"/>
      <c r="J325" s="88"/>
    </row>
    <row r="326" spans="6:10" x14ac:dyDescent="0.2">
      <c r="F326" s="89"/>
      <c r="H326" s="88"/>
      <c r="I326" s="88"/>
      <c r="J326" s="88"/>
    </row>
    <row r="327" spans="6:10" x14ac:dyDescent="0.2">
      <c r="F327" s="89"/>
      <c r="H327" s="88"/>
      <c r="I327" s="88"/>
      <c r="J327" s="88"/>
    </row>
    <row r="328" spans="6:10" x14ac:dyDescent="0.2">
      <c r="F328" s="89"/>
      <c r="H328" s="88"/>
      <c r="I328" s="88"/>
      <c r="J328" s="88"/>
    </row>
    <row r="329" spans="6:10" x14ac:dyDescent="0.2">
      <c r="F329" s="89"/>
      <c r="H329" s="88"/>
      <c r="I329" s="88"/>
      <c r="J329" s="88"/>
    </row>
    <row r="330" spans="6:10" x14ac:dyDescent="0.2">
      <c r="F330" s="89"/>
      <c r="H330" s="88"/>
      <c r="I330" s="88"/>
      <c r="J330" s="88"/>
    </row>
    <row r="331" spans="6:10" x14ac:dyDescent="0.2">
      <c r="F331" s="89"/>
      <c r="H331" s="88"/>
      <c r="I331" s="88"/>
      <c r="J331" s="88"/>
    </row>
    <row r="332" spans="6:10" x14ac:dyDescent="0.2">
      <c r="F332" s="89"/>
      <c r="H332" s="88"/>
      <c r="I332" s="88"/>
      <c r="J332" s="88"/>
    </row>
    <row r="333" spans="6:10" x14ac:dyDescent="0.2">
      <c r="F333" s="89"/>
      <c r="H333" s="88"/>
      <c r="I333" s="88"/>
      <c r="J333" s="88"/>
    </row>
    <row r="334" spans="6:10" x14ac:dyDescent="0.2">
      <c r="F334" s="89"/>
      <c r="H334" s="88"/>
      <c r="I334" s="88"/>
      <c r="J334" s="88"/>
    </row>
    <row r="335" spans="6:10" x14ac:dyDescent="0.2">
      <c r="F335" s="89"/>
      <c r="H335" s="88"/>
      <c r="I335" s="88"/>
      <c r="J335" s="88"/>
    </row>
    <row r="336" spans="6:10" x14ac:dyDescent="0.2">
      <c r="F336" s="89"/>
      <c r="H336" s="88"/>
      <c r="I336" s="88"/>
      <c r="J336" s="88"/>
    </row>
    <row r="337" spans="6:10" x14ac:dyDescent="0.2">
      <c r="F337" s="89"/>
      <c r="H337" s="88"/>
      <c r="I337" s="88"/>
      <c r="J337" s="88"/>
    </row>
    <row r="338" spans="6:10" x14ac:dyDescent="0.2">
      <c r="F338" s="89"/>
      <c r="H338" s="88"/>
      <c r="I338" s="88"/>
      <c r="J338" s="88"/>
    </row>
    <row r="339" spans="6:10" x14ac:dyDescent="0.2">
      <c r="F339" s="89"/>
      <c r="H339" s="88"/>
      <c r="I339" s="88"/>
      <c r="J339" s="88"/>
    </row>
    <row r="340" spans="6:10" x14ac:dyDescent="0.2">
      <c r="F340" s="89"/>
      <c r="H340" s="88"/>
      <c r="I340" s="88"/>
      <c r="J340" s="88"/>
    </row>
    <row r="341" spans="6:10" x14ac:dyDescent="0.2">
      <c r="F341" s="89"/>
      <c r="H341" s="88"/>
      <c r="I341" s="88"/>
      <c r="J341" s="88"/>
    </row>
    <row r="342" spans="6:10" x14ac:dyDescent="0.2">
      <c r="F342" s="89"/>
      <c r="H342" s="88"/>
      <c r="I342" s="88"/>
      <c r="J342" s="88"/>
    </row>
    <row r="343" spans="6:10" x14ac:dyDescent="0.2">
      <c r="F343" s="89"/>
      <c r="H343" s="88"/>
      <c r="I343" s="88"/>
      <c r="J343" s="88"/>
    </row>
    <row r="344" spans="6:10" x14ac:dyDescent="0.2">
      <c r="F344" s="89"/>
      <c r="H344" s="88"/>
      <c r="I344" s="88"/>
      <c r="J344" s="88"/>
    </row>
    <row r="345" spans="6:10" x14ac:dyDescent="0.2">
      <c r="F345" s="89"/>
      <c r="H345" s="88"/>
      <c r="I345" s="88"/>
      <c r="J345" s="88"/>
    </row>
    <row r="346" spans="6:10" x14ac:dyDescent="0.2">
      <c r="F346" s="89"/>
      <c r="H346" s="88"/>
      <c r="I346" s="88"/>
      <c r="J346" s="88"/>
    </row>
    <row r="347" spans="6:10" x14ac:dyDescent="0.2">
      <c r="F347" s="89"/>
      <c r="H347" s="88"/>
      <c r="I347" s="88"/>
      <c r="J347" s="88"/>
    </row>
    <row r="348" spans="6:10" x14ac:dyDescent="0.2">
      <c r="F348" s="89"/>
      <c r="H348" s="88"/>
      <c r="I348" s="88"/>
      <c r="J348" s="88"/>
    </row>
    <row r="349" spans="6:10" x14ac:dyDescent="0.2">
      <c r="F349" s="89"/>
      <c r="H349" s="88"/>
      <c r="I349" s="88"/>
      <c r="J349" s="88"/>
    </row>
    <row r="350" spans="6:10" x14ac:dyDescent="0.2">
      <c r="F350" s="89"/>
      <c r="H350" s="88"/>
      <c r="I350" s="88"/>
      <c r="J350" s="88"/>
    </row>
    <row r="351" spans="6:10" x14ac:dyDescent="0.2">
      <c r="F351" s="89"/>
      <c r="H351" s="88"/>
      <c r="I351" s="88"/>
      <c r="J351" s="88"/>
    </row>
    <row r="352" spans="6:10" x14ac:dyDescent="0.2">
      <c r="F352" s="89"/>
      <c r="H352" s="88"/>
      <c r="I352" s="88"/>
      <c r="J352" s="88"/>
    </row>
    <row r="353" spans="6:10" x14ac:dyDescent="0.2">
      <c r="F353" s="89"/>
      <c r="H353" s="88"/>
      <c r="I353" s="88"/>
      <c r="J353" s="88"/>
    </row>
    <row r="354" spans="6:10" x14ac:dyDescent="0.2">
      <c r="F354" s="89"/>
      <c r="H354" s="88"/>
      <c r="I354" s="88"/>
      <c r="J354" s="88"/>
    </row>
    <row r="355" spans="6:10" x14ac:dyDescent="0.2">
      <c r="F355" s="89"/>
      <c r="H355" s="88"/>
      <c r="I355" s="88"/>
      <c r="J355" s="88"/>
    </row>
    <row r="356" spans="6:10" x14ac:dyDescent="0.2">
      <c r="F356" s="89"/>
      <c r="H356" s="88"/>
      <c r="I356" s="88"/>
      <c r="J356" s="88"/>
    </row>
    <row r="357" spans="6:10" x14ac:dyDescent="0.2">
      <c r="F357" s="89"/>
      <c r="H357" s="88"/>
      <c r="I357" s="88"/>
      <c r="J357" s="88"/>
    </row>
    <row r="358" spans="6:10" x14ac:dyDescent="0.2">
      <c r="F358" s="89"/>
      <c r="H358" s="88"/>
      <c r="I358" s="88"/>
      <c r="J358" s="88"/>
    </row>
    <row r="359" spans="6:10" x14ac:dyDescent="0.2">
      <c r="F359" s="89"/>
      <c r="H359" s="88"/>
      <c r="I359" s="88"/>
      <c r="J359" s="88"/>
    </row>
    <row r="360" spans="6:10" x14ac:dyDescent="0.2">
      <c r="F360" s="89"/>
      <c r="H360" s="88"/>
      <c r="I360" s="88"/>
      <c r="J360" s="88"/>
    </row>
    <row r="361" spans="6:10" x14ac:dyDescent="0.2">
      <c r="F361" s="89"/>
      <c r="H361" s="88"/>
      <c r="I361" s="88"/>
      <c r="J361" s="88"/>
    </row>
    <row r="362" spans="6:10" x14ac:dyDescent="0.2">
      <c r="F362" s="89"/>
      <c r="H362" s="88"/>
      <c r="I362" s="88"/>
      <c r="J362" s="88"/>
    </row>
    <row r="363" spans="6:10" x14ac:dyDescent="0.2">
      <c r="F363" s="89"/>
      <c r="H363" s="88"/>
      <c r="I363" s="88"/>
      <c r="J363" s="88"/>
    </row>
    <row r="364" spans="6:10" x14ac:dyDescent="0.2">
      <c r="F364" s="89"/>
      <c r="H364" s="88"/>
      <c r="I364" s="88"/>
      <c r="J364" s="88"/>
    </row>
    <row r="365" spans="6:10" x14ac:dyDescent="0.2">
      <c r="F365" s="89"/>
      <c r="H365" s="88"/>
      <c r="I365" s="88"/>
      <c r="J365" s="88"/>
    </row>
    <row r="366" spans="6:10" x14ac:dyDescent="0.2">
      <c r="F366" s="89"/>
      <c r="H366" s="88"/>
      <c r="I366" s="88"/>
      <c r="J366" s="88"/>
    </row>
    <row r="367" spans="6:10" x14ac:dyDescent="0.2">
      <c r="F367" s="89"/>
      <c r="H367" s="88"/>
      <c r="I367" s="88"/>
      <c r="J367" s="88"/>
    </row>
    <row r="368" spans="6:10" x14ac:dyDescent="0.2">
      <c r="F368" s="89"/>
      <c r="H368" s="88"/>
      <c r="I368" s="88"/>
      <c r="J368" s="88"/>
    </row>
    <row r="369" spans="6:10" x14ac:dyDescent="0.2">
      <c r="F369" s="89"/>
      <c r="H369" s="88"/>
      <c r="I369" s="88"/>
      <c r="J369" s="88"/>
    </row>
    <row r="370" spans="6:10" x14ac:dyDescent="0.2">
      <c r="F370" s="89"/>
      <c r="H370" s="88"/>
      <c r="I370" s="88"/>
      <c r="J370" s="88"/>
    </row>
    <row r="371" spans="6:10" x14ac:dyDescent="0.2">
      <c r="F371" s="89"/>
      <c r="H371" s="88"/>
      <c r="I371" s="88"/>
      <c r="J371" s="88"/>
    </row>
    <row r="372" spans="6:10" x14ac:dyDescent="0.2">
      <c r="F372" s="89"/>
      <c r="H372" s="88"/>
      <c r="I372" s="88"/>
      <c r="J372" s="88"/>
    </row>
    <row r="373" spans="6:10" x14ac:dyDescent="0.2">
      <c r="F373" s="89"/>
      <c r="H373" s="88"/>
      <c r="I373" s="88"/>
      <c r="J373" s="88"/>
    </row>
    <row r="374" spans="6:10" x14ac:dyDescent="0.2">
      <c r="F374" s="89"/>
      <c r="H374" s="88"/>
      <c r="I374" s="88"/>
      <c r="J374" s="88"/>
    </row>
    <row r="375" spans="6:10" x14ac:dyDescent="0.2">
      <c r="F375" s="89"/>
      <c r="H375" s="88"/>
      <c r="I375" s="88"/>
      <c r="J375" s="88"/>
    </row>
    <row r="376" spans="6:10" x14ac:dyDescent="0.2">
      <c r="F376" s="89"/>
      <c r="H376" s="88"/>
      <c r="I376" s="88"/>
      <c r="J376" s="88"/>
    </row>
    <row r="377" spans="6:10" x14ac:dyDescent="0.2">
      <c r="F377" s="89"/>
      <c r="H377" s="88"/>
      <c r="I377" s="88"/>
      <c r="J377" s="88"/>
    </row>
    <row r="378" spans="6:10" x14ac:dyDescent="0.2">
      <c r="F378" s="89"/>
      <c r="H378" s="88"/>
      <c r="I378" s="88"/>
      <c r="J378" s="88"/>
    </row>
    <row r="379" spans="6:10" x14ac:dyDescent="0.2">
      <c r="F379" s="89"/>
      <c r="H379" s="88"/>
      <c r="I379" s="88"/>
      <c r="J379" s="88"/>
    </row>
    <row r="380" spans="6:10" x14ac:dyDescent="0.2">
      <c r="F380" s="89"/>
      <c r="H380" s="88"/>
      <c r="I380" s="88"/>
      <c r="J380" s="88"/>
    </row>
    <row r="381" spans="6:10" x14ac:dyDescent="0.2">
      <c r="F381" s="89"/>
      <c r="H381" s="88"/>
      <c r="I381" s="88"/>
      <c r="J381" s="88"/>
    </row>
    <row r="382" spans="6:10" x14ac:dyDescent="0.2">
      <c r="F382" s="89"/>
      <c r="H382" s="88"/>
      <c r="I382" s="88"/>
      <c r="J382" s="88"/>
    </row>
    <row r="383" spans="6:10" x14ac:dyDescent="0.2">
      <c r="F383" s="89"/>
      <c r="H383" s="88"/>
      <c r="I383" s="88"/>
      <c r="J383" s="88"/>
    </row>
    <row r="384" spans="6:10" x14ac:dyDescent="0.2">
      <c r="F384" s="89"/>
      <c r="H384" s="88"/>
      <c r="I384" s="88"/>
      <c r="J384" s="88"/>
    </row>
    <row r="385" spans="6:10" x14ac:dyDescent="0.2">
      <c r="F385" s="89"/>
      <c r="H385" s="88"/>
      <c r="I385" s="88"/>
      <c r="J385" s="88"/>
    </row>
    <row r="386" spans="6:10" x14ac:dyDescent="0.2">
      <c r="F386" s="89"/>
      <c r="H386" s="88"/>
      <c r="I386" s="88"/>
      <c r="J386" s="88"/>
    </row>
    <row r="387" spans="6:10" x14ac:dyDescent="0.2">
      <c r="F387" s="89"/>
      <c r="H387" s="88"/>
      <c r="I387" s="88"/>
      <c r="J387" s="88"/>
    </row>
    <row r="388" spans="6:10" x14ac:dyDescent="0.2">
      <c r="F388" s="89"/>
      <c r="H388" s="88"/>
      <c r="I388" s="88"/>
      <c r="J388" s="88"/>
    </row>
    <row r="389" spans="6:10" x14ac:dyDescent="0.2">
      <c r="F389" s="89"/>
      <c r="H389" s="88"/>
      <c r="I389" s="88"/>
      <c r="J389" s="88"/>
    </row>
    <row r="390" spans="6:10" x14ac:dyDescent="0.2">
      <c r="F390" s="89"/>
      <c r="H390" s="88"/>
      <c r="I390" s="88"/>
      <c r="J390" s="88"/>
    </row>
    <row r="391" spans="6:10" x14ac:dyDescent="0.2">
      <c r="F391" s="89"/>
      <c r="H391" s="88"/>
      <c r="I391" s="88"/>
      <c r="J391" s="88"/>
    </row>
    <row r="392" spans="6:10" x14ac:dyDescent="0.2">
      <c r="F392" s="89"/>
      <c r="H392" s="88"/>
      <c r="I392" s="88"/>
      <c r="J392" s="88"/>
    </row>
    <row r="393" spans="6:10" x14ac:dyDescent="0.2">
      <c r="F393" s="89"/>
      <c r="H393" s="88"/>
      <c r="I393" s="88"/>
      <c r="J393" s="88"/>
    </row>
    <row r="394" spans="6:10" x14ac:dyDescent="0.2">
      <c r="F394" s="89"/>
      <c r="H394" s="88"/>
      <c r="I394" s="88"/>
      <c r="J394" s="88"/>
    </row>
    <row r="395" spans="6:10" x14ac:dyDescent="0.2">
      <c r="F395" s="89"/>
      <c r="H395" s="88"/>
      <c r="I395" s="88"/>
      <c r="J395" s="88"/>
    </row>
    <row r="396" spans="6:10" x14ac:dyDescent="0.2">
      <c r="F396" s="89"/>
      <c r="H396" s="88"/>
      <c r="I396" s="88"/>
      <c r="J396" s="88"/>
    </row>
    <row r="397" spans="6:10" x14ac:dyDescent="0.2">
      <c r="F397" s="89"/>
      <c r="H397" s="88"/>
      <c r="I397" s="88"/>
      <c r="J397" s="88"/>
    </row>
    <row r="398" spans="6:10" x14ac:dyDescent="0.2">
      <c r="F398" s="89"/>
      <c r="H398" s="88"/>
      <c r="I398" s="88"/>
      <c r="J398" s="88"/>
    </row>
    <row r="399" spans="6:10" x14ac:dyDescent="0.2">
      <c r="F399" s="89"/>
      <c r="H399" s="88"/>
      <c r="I399" s="88"/>
      <c r="J399" s="88"/>
    </row>
    <row r="400" spans="6:10" x14ac:dyDescent="0.2">
      <c r="F400" s="89"/>
      <c r="H400" s="88"/>
      <c r="I400" s="88"/>
      <c r="J400" s="88"/>
    </row>
    <row r="401" spans="6:10" x14ac:dyDescent="0.2">
      <c r="F401" s="89"/>
      <c r="H401" s="88"/>
      <c r="I401" s="88"/>
      <c r="J401" s="88"/>
    </row>
    <row r="402" spans="6:10" x14ac:dyDescent="0.2">
      <c r="F402" s="89"/>
      <c r="H402" s="88"/>
      <c r="I402" s="88"/>
      <c r="J402" s="88"/>
    </row>
    <row r="403" spans="6:10" x14ac:dyDescent="0.2">
      <c r="F403" s="89"/>
      <c r="H403" s="88"/>
      <c r="I403" s="88"/>
      <c r="J403" s="88"/>
    </row>
    <row r="404" spans="6:10" x14ac:dyDescent="0.2">
      <c r="F404" s="89"/>
      <c r="H404" s="88"/>
      <c r="I404" s="88"/>
      <c r="J404" s="88"/>
    </row>
    <row r="405" spans="6:10" x14ac:dyDescent="0.2">
      <c r="F405" s="89"/>
      <c r="H405" s="88"/>
      <c r="I405" s="88"/>
      <c r="J405" s="88"/>
    </row>
    <row r="406" spans="6:10" x14ac:dyDescent="0.2">
      <c r="F406" s="89"/>
      <c r="H406" s="88"/>
      <c r="I406" s="88"/>
      <c r="J406" s="88"/>
    </row>
    <row r="407" spans="6:10" x14ac:dyDescent="0.2">
      <c r="F407" s="89"/>
      <c r="H407" s="88"/>
      <c r="I407" s="88"/>
      <c r="J407" s="88"/>
    </row>
    <row r="408" spans="6:10" x14ac:dyDescent="0.2">
      <c r="F408" s="89"/>
      <c r="H408" s="88"/>
      <c r="I408" s="88"/>
      <c r="J408" s="88"/>
    </row>
    <row r="409" spans="6:10" x14ac:dyDescent="0.2">
      <c r="F409" s="89"/>
      <c r="H409" s="88"/>
      <c r="I409" s="88"/>
      <c r="J409" s="88"/>
    </row>
    <row r="410" spans="6:10" x14ac:dyDescent="0.2">
      <c r="F410" s="89"/>
      <c r="H410" s="88"/>
      <c r="I410" s="88"/>
      <c r="J410" s="88"/>
    </row>
    <row r="411" spans="6:10" x14ac:dyDescent="0.2">
      <c r="F411" s="89"/>
      <c r="H411" s="88"/>
      <c r="I411" s="88"/>
      <c r="J411" s="88"/>
    </row>
    <row r="412" spans="6:10" x14ac:dyDescent="0.2">
      <c r="F412" s="89"/>
      <c r="H412" s="88"/>
      <c r="I412" s="88"/>
      <c r="J412" s="88"/>
    </row>
    <row r="413" spans="6:10" x14ac:dyDescent="0.2">
      <c r="F413" s="89"/>
      <c r="H413" s="88"/>
      <c r="I413" s="88"/>
      <c r="J413" s="88"/>
    </row>
    <row r="414" spans="6:10" x14ac:dyDescent="0.2">
      <c r="F414" s="89"/>
      <c r="H414" s="88"/>
      <c r="I414" s="88"/>
      <c r="J414" s="88"/>
    </row>
    <row r="415" spans="6:10" x14ac:dyDescent="0.2">
      <c r="F415" s="89"/>
      <c r="H415" s="88"/>
      <c r="I415" s="88"/>
      <c r="J415" s="88"/>
    </row>
    <row r="416" spans="6:10" x14ac:dyDescent="0.2">
      <c r="F416" s="89"/>
      <c r="H416" s="88"/>
      <c r="I416" s="88"/>
      <c r="J416" s="88"/>
    </row>
    <row r="417" spans="6:10" x14ac:dyDescent="0.2">
      <c r="F417" s="89"/>
      <c r="H417" s="88"/>
      <c r="I417" s="88"/>
      <c r="J417" s="88"/>
    </row>
    <row r="418" spans="6:10" x14ac:dyDescent="0.2">
      <c r="F418" s="89"/>
      <c r="H418" s="88"/>
      <c r="I418" s="88"/>
      <c r="J418" s="88"/>
    </row>
    <row r="419" spans="6:10" x14ac:dyDescent="0.2">
      <c r="F419" s="89"/>
      <c r="H419" s="88"/>
      <c r="I419" s="88"/>
      <c r="J419" s="88"/>
    </row>
    <row r="420" spans="6:10" x14ac:dyDescent="0.2">
      <c r="F420" s="89"/>
      <c r="H420" s="88"/>
      <c r="I420" s="88"/>
      <c r="J420" s="88"/>
    </row>
    <row r="421" spans="6:10" x14ac:dyDescent="0.2">
      <c r="F421" s="89"/>
      <c r="H421" s="88"/>
      <c r="I421" s="88"/>
      <c r="J421" s="88"/>
    </row>
    <row r="422" spans="6:10" x14ac:dyDescent="0.2">
      <c r="F422" s="89"/>
      <c r="H422" s="88"/>
      <c r="I422" s="88"/>
      <c r="J422" s="88"/>
    </row>
    <row r="423" spans="6:10" x14ac:dyDescent="0.2">
      <c r="F423" s="89"/>
      <c r="H423" s="88"/>
      <c r="I423" s="88"/>
      <c r="J423" s="88"/>
    </row>
    <row r="424" spans="6:10" x14ac:dyDescent="0.2">
      <c r="F424" s="89"/>
      <c r="H424" s="88"/>
      <c r="I424" s="88"/>
      <c r="J424" s="88"/>
    </row>
    <row r="425" spans="6:10" x14ac:dyDescent="0.2">
      <c r="F425" s="89"/>
      <c r="H425" s="88"/>
      <c r="I425" s="88"/>
      <c r="J425" s="88"/>
    </row>
    <row r="426" spans="6:10" x14ac:dyDescent="0.2">
      <c r="F426" s="89"/>
      <c r="H426" s="88"/>
      <c r="I426" s="88"/>
      <c r="J426" s="88"/>
    </row>
    <row r="427" spans="6:10" x14ac:dyDescent="0.2">
      <c r="F427" s="89"/>
      <c r="H427" s="88"/>
      <c r="I427" s="88"/>
      <c r="J427" s="88"/>
    </row>
    <row r="428" spans="6:10" x14ac:dyDescent="0.2">
      <c r="F428" s="89"/>
      <c r="H428" s="88"/>
      <c r="I428" s="88"/>
      <c r="J428" s="88"/>
    </row>
    <row r="429" spans="6:10" x14ac:dyDescent="0.2">
      <c r="F429" s="89"/>
      <c r="H429" s="88"/>
      <c r="I429" s="88"/>
      <c r="J429" s="88"/>
    </row>
    <row r="430" spans="6:10" x14ac:dyDescent="0.2">
      <c r="F430" s="89"/>
      <c r="H430" s="88"/>
      <c r="I430" s="88"/>
      <c r="J430" s="88"/>
    </row>
    <row r="431" spans="6:10" x14ac:dyDescent="0.2">
      <c r="F431" s="89"/>
      <c r="H431" s="88"/>
      <c r="I431" s="88"/>
      <c r="J431" s="88"/>
    </row>
    <row r="432" spans="6:10" x14ac:dyDescent="0.2">
      <c r="F432" s="89"/>
      <c r="H432" s="88"/>
      <c r="I432" s="88"/>
      <c r="J432" s="88"/>
    </row>
    <row r="433" spans="6:10" x14ac:dyDescent="0.2">
      <c r="F433" s="89"/>
      <c r="H433" s="88"/>
      <c r="I433" s="88"/>
      <c r="J433" s="88"/>
    </row>
    <row r="434" spans="6:10" x14ac:dyDescent="0.2">
      <c r="F434" s="89"/>
      <c r="H434" s="88"/>
      <c r="I434" s="88"/>
      <c r="J434" s="88"/>
    </row>
    <row r="435" spans="6:10" x14ac:dyDescent="0.2">
      <c r="F435" s="89"/>
      <c r="H435" s="88"/>
      <c r="I435" s="88"/>
      <c r="J435" s="88"/>
    </row>
    <row r="436" spans="6:10" x14ac:dyDescent="0.2">
      <c r="F436" s="89"/>
      <c r="H436" s="88"/>
      <c r="I436" s="88"/>
      <c r="J436" s="88"/>
    </row>
    <row r="437" spans="6:10" x14ac:dyDescent="0.2">
      <c r="F437" s="89"/>
      <c r="H437" s="88"/>
      <c r="I437" s="88"/>
      <c r="J437" s="88"/>
    </row>
    <row r="438" spans="6:10" x14ac:dyDescent="0.2">
      <c r="F438" s="89"/>
      <c r="H438" s="88"/>
      <c r="I438" s="88"/>
      <c r="J438" s="88"/>
    </row>
    <row r="439" spans="6:10" x14ac:dyDescent="0.2">
      <c r="F439" s="89"/>
      <c r="H439" s="88"/>
      <c r="I439" s="88"/>
      <c r="J439" s="88"/>
    </row>
    <row r="440" spans="6:10" x14ac:dyDescent="0.2">
      <c r="F440" s="89"/>
      <c r="H440" s="88"/>
      <c r="I440" s="88"/>
      <c r="J440" s="88"/>
    </row>
    <row r="441" spans="6:10" x14ac:dyDescent="0.2">
      <c r="F441" s="89"/>
      <c r="H441" s="88"/>
      <c r="I441" s="88"/>
      <c r="J441" s="88"/>
    </row>
    <row r="442" spans="6:10" x14ac:dyDescent="0.2">
      <c r="F442" s="89"/>
      <c r="H442" s="88"/>
      <c r="I442" s="88"/>
      <c r="J442" s="88"/>
    </row>
    <row r="443" spans="6:10" x14ac:dyDescent="0.2">
      <c r="F443" s="89"/>
      <c r="H443" s="88"/>
      <c r="I443" s="88"/>
      <c r="J443" s="88"/>
    </row>
    <row r="444" spans="6:10" x14ac:dyDescent="0.2">
      <c r="F444" s="89"/>
      <c r="H444" s="88"/>
      <c r="I444" s="88"/>
      <c r="J444" s="88"/>
    </row>
    <row r="445" spans="6:10" x14ac:dyDescent="0.2">
      <c r="F445" s="89"/>
      <c r="H445" s="88"/>
      <c r="I445" s="88"/>
      <c r="J445" s="88"/>
    </row>
    <row r="446" spans="6:10" x14ac:dyDescent="0.2">
      <c r="F446" s="89"/>
      <c r="H446" s="88"/>
      <c r="I446" s="88"/>
      <c r="J446" s="88"/>
    </row>
    <row r="447" spans="6:10" x14ac:dyDescent="0.2">
      <c r="F447" s="89"/>
      <c r="H447" s="88"/>
      <c r="I447" s="88"/>
      <c r="J447" s="88"/>
    </row>
    <row r="448" spans="6:10" x14ac:dyDescent="0.2">
      <c r="F448" s="89"/>
      <c r="H448" s="88"/>
      <c r="I448" s="88"/>
      <c r="J448" s="88"/>
    </row>
    <row r="449" spans="6:10" x14ac:dyDescent="0.2">
      <c r="F449" s="89"/>
      <c r="H449" s="88"/>
      <c r="I449" s="88"/>
      <c r="J449" s="88"/>
    </row>
    <row r="450" spans="6:10" x14ac:dyDescent="0.2">
      <c r="F450" s="89"/>
      <c r="H450" s="88"/>
      <c r="I450" s="88"/>
      <c r="J450" s="88"/>
    </row>
    <row r="451" spans="6:10" x14ac:dyDescent="0.2">
      <c r="F451" s="89"/>
      <c r="H451" s="88"/>
      <c r="I451" s="88"/>
      <c r="J451" s="88"/>
    </row>
    <row r="452" spans="6:10" x14ac:dyDescent="0.2">
      <c r="F452" s="89"/>
      <c r="H452" s="88"/>
      <c r="I452" s="88"/>
      <c r="J452" s="88"/>
    </row>
    <row r="453" spans="6:10" x14ac:dyDescent="0.2">
      <c r="F453" s="89"/>
      <c r="H453" s="88"/>
      <c r="I453" s="88"/>
      <c r="J453" s="88"/>
    </row>
    <row r="454" spans="6:10" x14ac:dyDescent="0.2">
      <c r="F454" s="89"/>
      <c r="H454" s="88"/>
      <c r="I454" s="88"/>
      <c r="J454" s="88"/>
    </row>
    <row r="455" spans="6:10" x14ac:dyDescent="0.2">
      <c r="F455" s="89"/>
      <c r="H455" s="88"/>
      <c r="I455" s="88"/>
      <c r="J455" s="88"/>
    </row>
    <row r="456" spans="6:10" x14ac:dyDescent="0.2">
      <c r="F456" s="89"/>
      <c r="H456" s="88"/>
      <c r="I456" s="88"/>
      <c r="J456" s="88"/>
    </row>
    <row r="457" spans="6:10" x14ac:dyDescent="0.2">
      <c r="F457" s="89"/>
      <c r="H457" s="88"/>
      <c r="I457" s="88"/>
      <c r="J457" s="88"/>
    </row>
    <row r="458" spans="6:10" x14ac:dyDescent="0.2">
      <c r="F458" s="89"/>
      <c r="H458" s="88"/>
      <c r="I458" s="88"/>
      <c r="J458" s="88"/>
    </row>
    <row r="459" spans="6:10" x14ac:dyDescent="0.2">
      <c r="F459" s="89"/>
      <c r="H459" s="88"/>
      <c r="I459" s="88"/>
      <c r="J459" s="88"/>
    </row>
    <row r="460" spans="6:10" x14ac:dyDescent="0.2">
      <c r="F460" s="89"/>
      <c r="H460" s="88"/>
      <c r="I460" s="88"/>
      <c r="J460" s="88"/>
    </row>
    <row r="461" spans="6:10" x14ac:dyDescent="0.2">
      <c r="F461" s="89"/>
      <c r="H461" s="88"/>
      <c r="I461" s="88"/>
      <c r="J461" s="88"/>
    </row>
    <row r="462" spans="6:10" x14ac:dyDescent="0.2">
      <c r="F462" s="89"/>
      <c r="H462" s="88"/>
      <c r="I462" s="88"/>
      <c r="J462" s="88"/>
    </row>
    <row r="463" spans="6:10" x14ac:dyDescent="0.2">
      <c r="F463" s="89"/>
      <c r="H463" s="88"/>
      <c r="I463" s="88"/>
      <c r="J463" s="88"/>
    </row>
    <row r="464" spans="6:10" x14ac:dyDescent="0.2">
      <c r="F464" s="89"/>
      <c r="H464" s="88"/>
      <c r="I464" s="88"/>
      <c r="J464" s="88"/>
    </row>
    <row r="465" spans="6:10" x14ac:dyDescent="0.2">
      <c r="F465" s="89"/>
      <c r="H465" s="88"/>
      <c r="I465" s="88"/>
      <c r="J465" s="88"/>
    </row>
    <row r="466" spans="6:10" x14ac:dyDescent="0.2">
      <c r="F466" s="89"/>
      <c r="H466" s="88"/>
      <c r="I466" s="88"/>
      <c r="J466" s="88"/>
    </row>
    <row r="467" spans="6:10" x14ac:dyDescent="0.2">
      <c r="F467" s="89"/>
      <c r="H467" s="88"/>
      <c r="I467" s="88"/>
      <c r="J467" s="88"/>
    </row>
    <row r="468" spans="6:10" x14ac:dyDescent="0.2">
      <c r="F468" s="89"/>
      <c r="H468" s="88"/>
      <c r="I468" s="88"/>
      <c r="J468" s="88"/>
    </row>
    <row r="469" spans="6:10" x14ac:dyDescent="0.2">
      <c r="F469" s="89"/>
      <c r="H469" s="88"/>
      <c r="I469" s="88"/>
      <c r="J469" s="88"/>
    </row>
    <row r="470" spans="6:10" x14ac:dyDescent="0.2">
      <c r="F470" s="89"/>
      <c r="H470" s="88"/>
      <c r="I470" s="88"/>
      <c r="J470" s="88"/>
    </row>
    <row r="471" spans="6:10" x14ac:dyDescent="0.2">
      <c r="F471" s="89"/>
      <c r="H471" s="88"/>
      <c r="I471" s="88"/>
      <c r="J471" s="88"/>
    </row>
    <row r="472" spans="6:10" x14ac:dyDescent="0.2">
      <c r="F472" s="89"/>
      <c r="H472" s="88"/>
      <c r="I472" s="88"/>
      <c r="J472" s="88"/>
    </row>
    <row r="473" spans="6:10" x14ac:dyDescent="0.2">
      <c r="F473" s="89"/>
      <c r="H473" s="88"/>
      <c r="I473" s="88"/>
      <c r="J473" s="88"/>
    </row>
    <row r="474" spans="6:10" x14ac:dyDescent="0.2">
      <c r="F474" s="89"/>
      <c r="H474" s="88"/>
      <c r="I474" s="88"/>
      <c r="J474" s="88"/>
    </row>
    <row r="475" spans="6:10" x14ac:dyDescent="0.2">
      <c r="F475" s="89"/>
      <c r="H475" s="88"/>
      <c r="I475" s="88"/>
      <c r="J475" s="88"/>
    </row>
    <row r="476" spans="6:10" x14ac:dyDescent="0.2">
      <c r="F476" s="89"/>
      <c r="H476" s="88"/>
      <c r="I476" s="88"/>
      <c r="J476" s="88"/>
    </row>
    <row r="477" spans="6:10" x14ac:dyDescent="0.2">
      <c r="F477" s="89"/>
      <c r="H477" s="88"/>
      <c r="I477" s="88"/>
      <c r="J477" s="88"/>
    </row>
    <row r="478" spans="6:10" x14ac:dyDescent="0.2">
      <c r="F478" s="89"/>
      <c r="H478" s="88"/>
      <c r="I478" s="88"/>
      <c r="J478" s="88"/>
    </row>
    <row r="479" spans="6:10" x14ac:dyDescent="0.2">
      <c r="F479" s="89"/>
      <c r="H479" s="88"/>
      <c r="I479" s="88"/>
      <c r="J479" s="88"/>
    </row>
    <row r="480" spans="6:10" x14ac:dyDescent="0.2">
      <c r="F480" s="89"/>
      <c r="H480" s="88"/>
      <c r="I480" s="88"/>
      <c r="J480" s="88"/>
    </row>
    <row r="481" spans="6:10" x14ac:dyDescent="0.2">
      <c r="F481" s="89"/>
      <c r="H481" s="88"/>
      <c r="I481" s="88"/>
      <c r="J481" s="88"/>
    </row>
    <row r="482" spans="6:10" x14ac:dyDescent="0.2">
      <c r="F482" s="89"/>
      <c r="H482" s="88"/>
      <c r="I482" s="88"/>
      <c r="J482" s="88"/>
    </row>
    <row r="483" spans="6:10" x14ac:dyDescent="0.2">
      <c r="F483" s="89"/>
      <c r="H483" s="88"/>
      <c r="I483" s="88"/>
      <c r="J483" s="88"/>
    </row>
    <row r="484" spans="6:10" x14ac:dyDescent="0.2">
      <c r="F484" s="89"/>
      <c r="H484" s="88"/>
      <c r="I484" s="88"/>
      <c r="J484" s="88"/>
    </row>
    <row r="485" spans="6:10" x14ac:dyDescent="0.2">
      <c r="F485" s="89"/>
      <c r="H485" s="88"/>
      <c r="I485" s="88"/>
      <c r="J485" s="88"/>
    </row>
    <row r="486" spans="6:10" x14ac:dyDescent="0.2">
      <c r="F486" s="89"/>
      <c r="H486" s="88"/>
      <c r="I486" s="88"/>
      <c r="J486" s="88"/>
    </row>
    <row r="487" spans="6:10" x14ac:dyDescent="0.2">
      <c r="F487" s="89"/>
      <c r="H487" s="88"/>
      <c r="I487" s="88"/>
      <c r="J487" s="88"/>
    </row>
    <row r="488" spans="6:10" x14ac:dyDescent="0.2">
      <c r="F488" s="89"/>
      <c r="H488" s="88"/>
      <c r="I488" s="88"/>
      <c r="J488" s="88"/>
    </row>
    <row r="489" spans="6:10" x14ac:dyDescent="0.2">
      <c r="F489" s="89"/>
      <c r="H489" s="88"/>
      <c r="I489" s="88"/>
      <c r="J489" s="88"/>
    </row>
    <row r="490" spans="6:10" x14ac:dyDescent="0.2">
      <c r="F490" s="89"/>
      <c r="H490" s="88"/>
      <c r="I490" s="88"/>
      <c r="J490" s="88"/>
    </row>
    <row r="491" spans="6:10" x14ac:dyDescent="0.2">
      <c r="F491" s="89"/>
      <c r="H491" s="88"/>
      <c r="I491" s="88"/>
      <c r="J491" s="88"/>
    </row>
    <row r="492" spans="6:10" x14ac:dyDescent="0.2">
      <c r="F492" s="89"/>
      <c r="H492" s="88"/>
      <c r="I492" s="88"/>
      <c r="J492" s="88"/>
    </row>
    <row r="493" spans="6:10" x14ac:dyDescent="0.2">
      <c r="F493" s="89"/>
      <c r="H493" s="88"/>
      <c r="I493" s="88"/>
      <c r="J493" s="88"/>
    </row>
    <row r="494" spans="6:10" x14ac:dyDescent="0.2">
      <c r="F494" s="89"/>
      <c r="H494" s="88"/>
      <c r="I494" s="88"/>
      <c r="J494" s="88"/>
    </row>
    <row r="495" spans="6:10" x14ac:dyDescent="0.2">
      <c r="F495" s="89"/>
      <c r="H495" s="88"/>
      <c r="I495" s="88"/>
      <c r="J495" s="88"/>
    </row>
    <row r="496" spans="6:10" x14ac:dyDescent="0.2">
      <c r="F496" s="89"/>
      <c r="H496" s="88"/>
      <c r="I496" s="88"/>
      <c r="J496" s="88"/>
    </row>
    <row r="497" spans="6:10" x14ac:dyDescent="0.2">
      <c r="F497" s="89"/>
      <c r="H497" s="88"/>
      <c r="I497" s="88"/>
      <c r="J497" s="88"/>
    </row>
    <row r="498" spans="6:10" x14ac:dyDescent="0.2">
      <c r="F498" s="89"/>
      <c r="H498" s="88"/>
      <c r="I498" s="88"/>
      <c r="J498" s="88"/>
    </row>
    <row r="499" spans="6:10" x14ac:dyDescent="0.2">
      <c r="F499" s="89"/>
      <c r="H499" s="88"/>
      <c r="I499" s="88"/>
      <c r="J499" s="88"/>
    </row>
    <row r="500" spans="6:10" x14ac:dyDescent="0.2">
      <c r="F500" s="89"/>
      <c r="H500" s="88"/>
      <c r="I500" s="88"/>
      <c r="J500" s="88"/>
    </row>
    <row r="501" spans="6:10" x14ac:dyDescent="0.2">
      <c r="F501" s="89"/>
      <c r="H501" s="88"/>
      <c r="I501" s="88"/>
      <c r="J501" s="88"/>
    </row>
    <row r="502" spans="6:10" x14ac:dyDescent="0.2">
      <c r="F502" s="89"/>
      <c r="H502" s="88"/>
      <c r="I502" s="88"/>
      <c r="J502" s="88"/>
    </row>
    <row r="503" spans="6:10" x14ac:dyDescent="0.2">
      <c r="F503" s="89"/>
      <c r="H503" s="88"/>
      <c r="I503" s="88"/>
      <c r="J503" s="88"/>
    </row>
    <row r="504" spans="6:10" x14ac:dyDescent="0.2">
      <c r="F504" s="89"/>
      <c r="H504" s="88"/>
      <c r="I504" s="88"/>
      <c r="J504" s="88"/>
    </row>
    <row r="505" spans="6:10" x14ac:dyDescent="0.2">
      <c r="F505" s="89"/>
      <c r="H505" s="88"/>
      <c r="I505" s="88"/>
      <c r="J505" s="88"/>
    </row>
    <row r="506" spans="6:10" x14ac:dyDescent="0.2">
      <c r="F506" s="89"/>
      <c r="H506" s="88"/>
      <c r="I506" s="88"/>
      <c r="J506" s="88"/>
    </row>
    <row r="507" spans="6:10" x14ac:dyDescent="0.2">
      <c r="F507" s="89"/>
      <c r="H507" s="88"/>
      <c r="I507" s="88"/>
      <c r="J507" s="88"/>
    </row>
    <row r="508" spans="6:10" x14ac:dyDescent="0.2">
      <c r="F508" s="89"/>
      <c r="H508" s="88"/>
      <c r="I508" s="88"/>
      <c r="J508" s="88"/>
    </row>
    <row r="509" spans="6:10" x14ac:dyDescent="0.2">
      <c r="F509" s="89"/>
      <c r="H509" s="88"/>
      <c r="I509" s="88"/>
      <c r="J509" s="88"/>
    </row>
    <row r="510" spans="6:10" x14ac:dyDescent="0.2">
      <c r="F510" s="89"/>
      <c r="H510" s="88"/>
      <c r="I510" s="88"/>
      <c r="J510" s="88"/>
    </row>
    <row r="511" spans="6:10" x14ac:dyDescent="0.2">
      <c r="F511" s="89"/>
      <c r="H511" s="88"/>
      <c r="I511" s="88"/>
      <c r="J511" s="88"/>
    </row>
    <row r="512" spans="6:10" x14ac:dyDescent="0.2">
      <c r="F512" s="89"/>
      <c r="H512" s="88"/>
      <c r="I512" s="88"/>
      <c r="J512" s="88"/>
    </row>
    <row r="513" spans="6:10" x14ac:dyDescent="0.2">
      <c r="F513" s="89"/>
      <c r="H513" s="88"/>
      <c r="I513" s="88"/>
      <c r="J513" s="88"/>
    </row>
    <row r="514" spans="6:10" x14ac:dyDescent="0.2">
      <c r="F514" s="89"/>
      <c r="H514" s="88"/>
      <c r="I514" s="88"/>
      <c r="J514" s="88"/>
    </row>
    <row r="515" spans="6:10" x14ac:dyDescent="0.2">
      <c r="F515" s="89"/>
      <c r="H515" s="88"/>
      <c r="I515" s="88"/>
      <c r="J515" s="88"/>
    </row>
    <row r="516" spans="6:10" x14ac:dyDescent="0.2">
      <c r="F516" s="89"/>
      <c r="H516" s="88"/>
      <c r="I516" s="88"/>
      <c r="J516" s="88"/>
    </row>
    <row r="517" spans="6:10" x14ac:dyDescent="0.2">
      <c r="F517" s="89"/>
      <c r="H517" s="88"/>
      <c r="I517" s="88"/>
      <c r="J517" s="88"/>
    </row>
    <row r="518" spans="6:10" x14ac:dyDescent="0.2">
      <c r="F518" s="89"/>
      <c r="H518" s="88"/>
      <c r="I518" s="88"/>
      <c r="J518" s="88"/>
    </row>
    <row r="519" spans="6:10" x14ac:dyDescent="0.2">
      <c r="F519" s="89"/>
      <c r="H519" s="88"/>
      <c r="I519" s="88"/>
      <c r="J519" s="88"/>
    </row>
    <row r="520" spans="6:10" x14ac:dyDescent="0.2">
      <c r="F520" s="89"/>
      <c r="H520" s="88"/>
      <c r="I520" s="88"/>
      <c r="J520" s="88"/>
    </row>
    <row r="521" spans="6:10" x14ac:dyDescent="0.2">
      <c r="F521" s="89"/>
      <c r="H521" s="88"/>
      <c r="I521" s="88"/>
      <c r="J521" s="88"/>
    </row>
    <row r="522" spans="6:10" x14ac:dyDescent="0.2">
      <c r="F522" s="89"/>
      <c r="H522" s="88"/>
      <c r="I522" s="88"/>
      <c r="J522" s="88"/>
    </row>
    <row r="523" spans="6:10" x14ac:dyDescent="0.2">
      <c r="F523" s="89"/>
      <c r="H523" s="88"/>
      <c r="I523" s="88"/>
      <c r="J523" s="88"/>
    </row>
    <row r="524" spans="6:10" x14ac:dyDescent="0.2">
      <c r="F524" s="89"/>
      <c r="H524" s="88"/>
      <c r="I524" s="88"/>
      <c r="J524" s="88"/>
    </row>
    <row r="525" spans="6:10" x14ac:dyDescent="0.2">
      <c r="F525" s="89"/>
      <c r="H525" s="88"/>
      <c r="I525" s="88"/>
      <c r="J525" s="88"/>
    </row>
    <row r="526" spans="6:10" x14ac:dyDescent="0.2">
      <c r="F526" s="89"/>
      <c r="H526" s="88"/>
      <c r="I526" s="88"/>
      <c r="J526" s="88"/>
    </row>
    <row r="527" spans="6:10" x14ac:dyDescent="0.2">
      <c r="F527" s="89"/>
      <c r="H527" s="88"/>
      <c r="I527" s="88"/>
      <c r="J527" s="88"/>
    </row>
    <row r="528" spans="6:10" x14ac:dyDescent="0.2">
      <c r="F528" s="89"/>
      <c r="H528" s="88"/>
      <c r="I528" s="88"/>
      <c r="J528" s="88"/>
    </row>
    <row r="529" spans="6:10" x14ac:dyDescent="0.2">
      <c r="F529" s="89"/>
      <c r="H529" s="88"/>
      <c r="I529" s="88"/>
      <c r="J529" s="88"/>
    </row>
    <row r="530" spans="6:10" x14ac:dyDescent="0.2">
      <c r="F530" s="89"/>
      <c r="H530" s="88"/>
      <c r="I530" s="88"/>
      <c r="J530" s="88"/>
    </row>
    <row r="531" spans="6:10" x14ac:dyDescent="0.2">
      <c r="F531" s="89"/>
      <c r="H531" s="88"/>
      <c r="I531" s="88"/>
      <c r="J531" s="88"/>
    </row>
    <row r="532" spans="6:10" x14ac:dyDescent="0.2">
      <c r="F532" s="89"/>
      <c r="H532" s="88"/>
      <c r="I532" s="88"/>
      <c r="J532" s="88"/>
    </row>
    <row r="533" spans="6:10" x14ac:dyDescent="0.2">
      <c r="F533" s="89"/>
      <c r="H533" s="88"/>
      <c r="I533" s="88"/>
      <c r="J533" s="88"/>
    </row>
    <row r="534" spans="6:10" x14ac:dyDescent="0.2">
      <c r="F534" s="89"/>
      <c r="H534" s="88"/>
      <c r="I534" s="88"/>
      <c r="J534" s="88"/>
    </row>
    <row r="535" spans="6:10" x14ac:dyDescent="0.2">
      <c r="F535" s="89"/>
      <c r="H535" s="88"/>
      <c r="I535" s="88"/>
      <c r="J535" s="88"/>
    </row>
    <row r="536" spans="6:10" x14ac:dyDescent="0.2">
      <c r="F536" s="89"/>
      <c r="H536" s="88"/>
      <c r="I536" s="88"/>
      <c r="J536" s="88"/>
    </row>
    <row r="537" spans="6:10" x14ac:dyDescent="0.2">
      <c r="F537" s="89"/>
      <c r="H537" s="88"/>
      <c r="I537" s="88"/>
      <c r="J537" s="88"/>
    </row>
    <row r="538" spans="6:10" x14ac:dyDescent="0.2">
      <c r="F538" s="89"/>
      <c r="H538" s="88"/>
      <c r="I538" s="88"/>
      <c r="J538" s="88"/>
    </row>
    <row r="539" spans="6:10" x14ac:dyDescent="0.2">
      <c r="F539" s="89"/>
      <c r="H539" s="88"/>
      <c r="I539" s="88"/>
      <c r="J539" s="88"/>
    </row>
    <row r="540" spans="6:10" x14ac:dyDescent="0.2">
      <c r="F540" s="89"/>
      <c r="H540" s="88"/>
      <c r="I540" s="88"/>
      <c r="J540" s="88"/>
    </row>
    <row r="541" spans="6:10" x14ac:dyDescent="0.2">
      <c r="F541" s="89"/>
      <c r="H541" s="88"/>
      <c r="I541" s="88"/>
      <c r="J541" s="88"/>
    </row>
    <row r="542" spans="6:10" x14ac:dyDescent="0.2">
      <c r="F542" s="89"/>
      <c r="H542" s="88"/>
      <c r="I542" s="88"/>
      <c r="J542" s="88"/>
    </row>
    <row r="543" spans="6:10" x14ac:dyDescent="0.2">
      <c r="F543" s="89"/>
      <c r="H543" s="88"/>
      <c r="I543" s="88"/>
      <c r="J543" s="88"/>
    </row>
    <row r="544" spans="6:10" x14ac:dyDescent="0.2">
      <c r="F544" s="89"/>
      <c r="H544" s="88"/>
      <c r="I544" s="88"/>
      <c r="J544" s="88"/>
    </row>
    <row r="545" spans="6:10" x14ac:dyDescent="0.2">
      <c r="F545" s="89"/>
      <c r="H545" s="88"/>
      <c r="I545" s="88"/>
      <c r="J545" s="88"/>
    </row>
    <row r="546" spans="6:10" x14ac:dyDescent="0.2">
      <c r="F546" s="89"/>
      <c r="H546" s="88"/>
      <c r="I546" s="88"/>
      <c r="J546" s="88"/>
    </row>
    <row r="547" spans="6:10" x14ac:dyDescent="0.2">
      <c r="F547" s="89"/>
      <c r="H547" s="88"/>
      <c r="I547" s="88"/>
      <c r="J547" s="88"/>
    </row>
    <row r="548" spans="6:10" x14ac:dyDescent="0.2">
      <c r="F548" s="89"/>
      <c r="H548" s="88"/>
      <c r="I548" s="88"/>
      <c r="J548" s="88"/>
    </row>
    <row r="549" spans="6:10" x14ac:dyDescent="0.2">
      <c r="F549" s="89"/>
      <c r="H549" s="88"/>
      <c r="I549" s="88"/>
      <c r="J549" s="88"/>
    </row>
    <row r="550" spans="6:10" x14ac:dyDescent="0.2">
      <c r="F550" s="89"/>
      <c r="H550" s="88"/>
      <c r="I550" s="88"/>
      <c r="J550" s="88"/>
    </row>
    <row r="551" spans="6:10" x14ac:dyDescent="0.2">
      <c r="F551" s="89"/>
      <c r="H551" s="88"/>
      <c r="I551" s="88"/>
      <c r="J551" s="88"/>
    </row>
    <row r="552" spans="6:10" x14ac:dyDescent="0.2">
      <c r="F552" s="89"/>
      <c r="H552" s="88"/>
      <c r="I552" s="88"/>
      <c r="J552" s="88"/>
    </row>
    <row r="553" spans="6:10" x14ac:dyDescent="0.2">
      <c r="F553" s="89"/>
      <c r="H553" s="88"/>
      <c r="I553" s="88"/>
      <c r="J553" s="88"/>
    </row>
    <row r="554" spans="6:10" x14ac:dyDescent="0.2">
      <c r="F554" s="89"/>
      <c r="H554" s="88"/>
      <c r="I554" s="88"/>
      <c r="J554" s="88"/>
    </row>
    <row r="555" spans="6:10" x14ac:dyDescent="0.2">
      <c r="F555" s="89"/>
      <c r="H555" s="88"/>
      <c r="I555" s="88"/>
      <c r="J555" s="88"/>
    </row>
    <row r="556" spans="6:10" x14ac:dyDescent="0.2">
      <c r="F556" s="89"/>
      <c r="H556" s="88"/>
      <c r="I556" s="88"/>
      <c r="J556" s="88"/>
    </row>
    <row r="557" spans="6:10" x14ac:dyDescent="0.2">
      <c r="F557" s="89"/>
      <c r="H557" s="88"/>
      <c r="I557" s="88"/>
      <c r="J557" s="88"/>
    </row>
    <row r="558" spans="6:10" x14ac:dyDescent="0.2">
      <c r="F558" s="89"/>
      <c r="H558" s="88"/>
      <c r="I558" s="88"/>
      <c r="J558" s="88"/>
    </row>
    <row r="559" spans="6:10" x14ac:dyDescent="0.2">
      <c r="F559" s="89"/>
      <c r="H559" s="88"/>
      <c r="I559" s="88"/>
      <c r="J559" s="88"/>
    </row>
    <row r="560" spans="6:10" x14ac:dyDescent="0.2">
      <c r="F560" s="89"/>
      <c r="H560" s="88"/>
      <c r="I560" s="88"/>
      <c r="J560" s="88"/>
    </row>
    <row r="561" spans="6:10" x14ac:dyDescent="0.2">
      <c r="F561" s="89"/>
      <c r="H561" s="88"/>
      <c r="I561" s="88"/>
      <c r="J561" s="88"/>
    </row>
    <row r="562" spans="6:10" x14ac:dyDescent="0.2">
      <c r="F562" s="89"/>
      <c r="H562" s="88"/>
      <c r="I562" s="88"/>
      <c r="J562" s="88"/>
    </row>
    <row r="563" spans="6:10" x14ac:dyDescent="0.2">
      <c r="F563" s="89"/>
      <c r="H563" s="88"/>
      <c r="I563" s="88"/>
      <c r="J563" s="88"/>
    </row>
    <row r="564" spans="6:10" x14ac:dyDescent="0.2">
      <c r="F564" s="89"/>
      <c r="H564" s="88"/>
      <c r="I564" s="88"/>
      <c r="J564" s="88"/>
    </row>
    <row r="565" spans="6:10" x14ac:dyDescent="0.2">
      <c r="F565" s="89"/>
      <c r="H565" s="88"/>
      <c r="I565" s="88"/>
      <c r="J565" s="88"/>
    </row>
    <row r="566" spans="6:10" x14ac:dyDescent="0.2">
      <c r="F566" s="89"/>
      <c r="H566" s="88"/>
      <c r="I566" s="88"/>
      <c r="J566" s="88"/>
    </row>
    <row r="567" spans="6:10" x14ac:dyDescent="0.2">
      <c r="F567" s="89"/>
      <c r="H567" s="88"/>
      <c r="I567" s="88"/>
      <c r="J567" s="88"/>
    </row>
    <row r="568" spans="6:10" x14ac:dyDescent="0.2">
      <c r="F568" s="89"/>
      <c r="H568" s="88"/>
      <c r="I568" s="88"/>
      <c r="J568" s="88"/>
    </row>
    <row r="569" spans="6:10" x14ac:dyDescent="0.2">
      <c r="F569" s="89"/>
      <c r="H569" s="88"/>
      <c r="I569" s="88"/>
      <c r="J569" s="88"/>
    </row>
    <row r="570" spans="6:10" x14ac:dyDescent="0.2">
      <c r="F570" s="89"/>
      <c r="H570" s="88"/>
      <c r="I570" s="88"/>
      <c r="J570" s="88"/>
    </row>
    <row r="571" spans="6:10" x14ac:dyDescent="0.2">
      <c r="F571" s="89"/>
      <c r="H571" s="88"/>
      <c r="I571" s="88"/>
      <c r="J571" s="88"/>
    </row>
    <row r="572" spans="6:10" x14ac:dyDescent="0.2">
      <c r="F572" s="89"/>
      <c r="H572" s="88"/>
      <c r="I572" s="88"/>
      <c r="J572" s="88"/>
    </row>
    <row r="573" spans="6:10" x14ac:dyDescent="0.2">
      <c r="F573" s="89"/>
      <c r="H573" s="88"/>
      <c r="I573" s="88"/>
      <c r="J573" s="88"/>
    </row>
    <row r="574" spans="6:10" x14ac:dyDescent="0.2">
      <c r="F574" s="89"/>
      <c r="H574" s="88"/>
      <c r="I574" s="88"/>
      <c r="J574" s="88"/>
    </row>
    <row r="575" spans="6:10" x14ac:dyDescent="0.2">
      <c r="F575" s="89"/>
      <c r="H575" s="88"/>
      <c r="I575" s="88"/>
      <c r="J575" s="88"/>
    </row>
    <row r="576" spans="6:10" x14ac:dyDescent="0.2">
      <c r="F576" s="89"/>
      <c r="H576" s="88"/>
      <c r="I576" s="88"/>
      <c r="J576" s="88"/>
    </row>
    <row r="577" spans="6:10" x14ac:dyDescent="0.2">
      <c r="F577" s="89"/>
      <c r="H577" s="88"/>
      <c r="I577" s="88"/>
      <c r="J577" s="88"/>
    </row>
    <row r="578" spans="6:10" x14ac:dyDescent="0.2">
      <c r="F578" s="89"/>
      <c r="H578" s="88"/>
      <c r="I578" s="88"/>
      <c r="J578" s="88"/>
    </row>
    <row r="579" spans="6:10" x14ac:dyDescent="0.2">
      <c r="F579" s="89"/>
      <c r="H579" s="88"/>
      <c r="I579" s="88"/>
      <c r="J579" s="88"/>
    </row>
    <row r="580" spans="6:10" x14ac:dyDescent="0.2">
      <c r="F580" s="89"/>
      <c r="H580" s="88"/>
      <c r="I580" s="88"/>
      <c r="J580" s="88"/>
    </row>
    <row r="581" spans="6:10" x14ac:dyDescent="0.2">
      <c r="F581" s="89"/>
      <c r="H581" s="88"/>
      <c r="I581" s="88"/>
      <c r="J581" s="88"/>
    </row>
    <row r="582" spans="6:10" x14ac:dyDescent="0.2">
      <c r="F582" s="89"/>
      <c r="H582" s="88"/>
      <c r="I582" s="88"/>
      <c r="J582" s="88"/>
    </row>
    <row r="583" spans="6:10" x14ac:dyDescent="0.2">
      <c r="F583" s="89"/>
      <c r="H583" s="88"/>
      <c r="I583" s="88"/>
      <c r="J583" s="88"/>
    </row>
    <row r="584" spans="6:10" x14ac:dyDescent="0.2">
      <c r="F584" s="89"/>
      <c r="H584" s="88"/>
      <c r="I584" s="88"/>
      <c r="J584" s="88"/>
    </row>
    <row r="585" spans="6:10" x14ac:dyDescent="0.2">
      <c r="F585" s="89"/>
      <c r="H585" s="88"/>
      <c r="I585" s="88"/>
      <c r="J585" s="88"/>
    </row>
    <row r="586" spans="6:10" x14ac:dyDescent="0.2">
      <c r="F586" s="89"/>
      <c r="H586" s="88"/>
      <c r="I586" s="88"/>
      <c r="J586" s="88"/>
    </row>
    <row r="587" spans="6:10" x14ac:dyDescent="0.2">
      <c r="F587" s="89"/>
      <c r="H587" s="88"/>
      <c r="I587" s="88"/>
      <c r="J587" s="88"/>
    </row>
    <row r="588" spans="6:10" x14ac:dyDescent="0.2">
      <c r="F588" s="89"/>
      <c r="H588" s="88"/>
      <c r="I588" s="88"/>
      <c r="J588" s="88"/>
    </row>
    <row r="589" spans="6:10" x14ac:dyDescent="0.2">
      <c r="F589" s="89"/>
      <c r="H589" s="88"/>
      <c r="I589" s="88"/>
      <c r="J589" s="88"/>
    </row>
    <row r="590" spans="6:10" x14ac:dyDescent="0.2">
      <c r="F590" s="89"/>
      <c r="H590" s="88"/>
      <c r="I590" s="88"/>
      <c r="J590" s="88"/>
    </row>
    <row r="591" spans="6:10" x14ac:dyDescent="0.2">
      <c r="F591" s="89"/>
      <c r="H591" s="88"/>
      <c r="I591" s="88"/>
      <c r="J591" s="88"/>
    </row>
    <row r="592" spans="6:10" x14ac:dyDescent="0.2">
      <c r="F592" s="89"/>
      <c r="H592" s="88"/>
      <c r="I592" s="88"/>
      <c r="J592" s="88"/>
    </row>
    <row r="593" spans="6:10" x14ac:dyDescent="0.2">
      <c r="F593" s="89"/>
      <c r="H593" s="88"/>
      <c r="I593" s="88"/>
      <c r="J593" s="88"/>
    </row>
    <row r="594" spans="6:10" x14ac:dyDescent="0.2">
      <c r="F594" s="89"/>
      <c r="H594" s="88"/>
      <c r="I594" s="88"/>
      <c r="J594" s="88"/>
    </row>
    <row r="595" spans="6:10" x14ac:dyDescent="0.2">
      <c r="F595" s="89"/>
      <c r="H595" s="88"/>
      <c r="I595" s="88"/>
      <c r="J595" s="88"/>
    </row>
    <row r="596" spans="6:10" x14ac:dyDescent="0.2">
      <c r="F596" s="89"/>
      <c r="H596" s="88"/>
      <c r="I596" s="88"/>
      <c r="J596" s="88"/>
    </row>
    <row r="597" spans="6:10" x14ac:dyDescent="0.2">
      <c r="F597" s="89"/>
      <c r="H597" s="88"/>
      <c r="I597" s="88"/>
      <c r="J597" s="88"/>
    </row>
    <row r="598" spans="6:10" x14ac:dyDescent="0.2">
      <c r="F598" s="89"/>
      <c r="H598" s="88"/>
      <c r="I598" s="88"/>
      <c r="J598" s="88"/>
    </row>
    <row r="599" spans="6:10" x14ac:dyDescent="0.2">
      <c r="F599" s="89"/>
      <c r="H599" s="88"/>
      <c r="I599" s="88"/>
      <c r="J599" s="88"/>
    </row>
    <row r="600" spans="6:10" x14ac:dyDescent="0.2">
      <c r="F600" s="89"/>
      <c r="H600" s="88"/>
      <c r="I600" s="88"/>
      <c r="J600" s="88"/>
    </row>
    <row r="601" spans="6:10" x14ac:dyDescent="0.2">
      <c r="F601" s="89"/>
      <c r="H601" s="88"/>
      <c r="I601" s="88"/>
      <c r="J601" s="88"/>
    </row>
    <row r="602" spans="6:10" x14ac:dyDescent="0.2">
      <c r="F602" s="89"/>
      <c r="H602" s="88"/>
      <c r="I602" s="88"/>
      <c r="J602" s="88"/>
    </row>
    <row r="603" spans="6:10" x14ac:dyDescent="0.2">
      <c r="F603" s="89"/>
      <c r="H603" s="88"/>
      <c r="I603" s="88"/>
      <c r="J603" s="88"/>
    </row>
    <row r="604" spans="6:10" x14ac:dyDescent="0.2">
      <c r="F604" s="89"/>
      <c r="H604" s="88"/>
      <c r="I604" s="88"/>
      <c r="J604" s="88"/>
    </row>
    <row r="605" spans="6:10" x14ac:dyDescent="0.2">
      <c r="F605" s="89"/>
      <c r="H605" s="88"/>
      <c r="I605" s="88"/>
      <c r="J605" s="88"/>
    </row>
    <row r="606" spans="6:10" x14ac:dyDescent="0.2">
      <c r="F606" s="89"/>
      <c r="H606" s="88"/>
      <c r="I606" s="88"/>
      <c r="J606" s="88"/>
    </row>
    <row r="607" spans="6:10" x14ac:dyDescent="0.2">
      <c r="F607" s="89"/>
      <c r="H607" s="88"/>
      <c r="I607" s="88"/>
      <c r="J607" s="88"/>
    </row>
    <row r="608" spans="6:10" x14ac:dyDescent="0.2">
      <c r="F608" s="89"/>
      <c r="H608" s="88"/>
      <c r="I608" s="88"/>
      <c r="J608" s="88"/>
    </row>
    <row r="609" spans="6:10" x14ac:dyDescent="0.2">
      <c r="F609" s="89"/>
      <c r="H609" s="88"/>
      <c r="I609" s="88"/>
      <c r="J609" s="88"/>
    </row>
    <row r="610" spans="6:10" x14ac:dyDescent="0.2">
      <c r="F610" s="89"/>
      <c r="H610" s="88"/>
      <c r="I610" s="88"/>
      <c r="J610" s="88"/>
    </row>
    <row r="611" spans="6:10" x14ac:dyDescent="0.2">
      <c r="F611" s="89"/>
      <c r="H611" s="88"/>
      <c r="I611" s="88"/>
      <c r="J611" s="88"/>
    </row>
    <row r="612" spans="6:10" x14ac:dyDescent="0.2">
      <c r="H612" s="88"/>
      <c r="I612" s="88"/>
      <c r="J612" s="88"/>
    </row>
    <row r="613" spans="6:10" x14ac:dyDescent="0.2">
      <c r="H613" s="88"/>
      <c r="I613" s="88"/>
      <c r="J613" s="88"/>
    </row>
  </sheetData>
  <sheetProtection algorithmName="SHA-512" hashValue="2KN1Y0cA5CTDEYYdQEBLo4OXme0xVuXEaV+eGNj4oKYKLpN+ta1n7PyBkpLT1zN+KqlP4asF2xpFBOKgXiC3jw==" saltValue="kUtxJMaDG/uxGgB6gBbL0A==" spinCount="100000" sheet="1" objects="1" scenarios="1"/>
  <protectedRanges>
    <protectedRange algorithmName="SHA-512" hashValue="BsSDYXFkUOoZVRvHmTPUnbQXbCu4f7rSHxgXnLxvkdqHSsGC7XJGrrBTQV4O6EqGDMGjZ6gfJtuGZ/R7IYA6pg==" saltValue="S3jDxMttCH9900/yEl+YWA==" spinCount="100000" sqref="G14:G18 G48 G54:G57 G60:G64 G67:G75 G78:G82 G85:G93 G96 G99:G105 G113:G115 G123:G124 G129:G131 G21:G32 G35:G45" name="Range2"/>
    <protectedRange algorithmName="SHA-512" hashValue="px9uuY6aXncY3+GLu3/bhlknCe3HQDLTUdGRH+rUmxT6+IPSplxoSbW4dSwta2ljVIUdrLk7sJAKpcF/CHsTOw==" saltValue="ZBZESV9yYDVvEaSnRADLig==" spinCount="100000" sqref="G14:G18 G48 G54:G57 G60:G64 G67:G75 G78:G82 G85:G93 G96 G99:G104 G113:G115 G123:G125 G129:G131 G21:G32 G35:G45" name="Range1_1"/>
  </protectedRanges>
  <mergeCells count="3">
    <mergeCell ref="B11:D11"/>
    <mergeCell ref="B2:K2"/>
    <mergeCell ref="B3:K3"/>
  </mergeCells>
  <conditionalFormatting sqref="G115 D115:E115">
    <cfRule type="expression" dxfId="25" priority="59">
      <formula>$G$115+$H$115&lt;&gt;0</formula>
    </cfRule>
  </conditionalFormatting>
  <conditionalFormatting sqref="E115">
    <cfRule type="expression" dxfId="24" priority="60">
      <formula>#REF!+#REF!&lt;&gt;0</formula>
    </cfRule>
  </conditionalFormatting>
  <conditionalFormatting sqref="J48 J14:J18 J21:J32 J35:J45">
    <cfRule type="cellIs" dxfId="23" priority="57" operator="lessThan">
      <formula>-0.09</formula>
    </cfRule>
    <cfRule type="cellIs" dxfId="22" priority="58" operator="greaterThan">
      <formula>0.1</formula>
    </cfRule>
  </conditionalFormatting>
  <conditionalFormatting sqref="J54:J57">
    <cfRule type="cellIs" dxfId="21" priority="39" operator="lessThan">
      <formula>-0.09</formula>
    </cfRule>
    <cfRule type="cellIs" dxfId="20" priority="40" operator="greaterThan">
      <formula>0.1</formula>
    </cfRule>
  </conditionalFormatting>
  <conditionalFormatting sqref="J60:J64">
    <cfRule type="cellIs" dxfId="19" priority="37" operator="lessThan">
      <formula>-0.09</formula>
    </cfRule>
    <cfRule type="cellIs" dxfId="18" priority="38" operator="greaterThan">
      <formula>0.1</formula>
    </cfRule>
  </conditionalFormatting>
  <conditionalFormatting sqref="J67:J75">
    <cfRule type="cellIs" dxfId="17" priority="35" operator="lessThan">
      <formula>-0.09</formula>
    </cfRule>
    <cfRule type="cellIs" dxfId="16" priority="36" operator="greaterThan">
      <formula>0.1</formula>
    </cfRule>
  </conditionalFormatting>
  <conditionalFormatting sqref="J78:J82">
    <cfRule type="cellIs" dxfId="15" priority="33" operator="lessThan">
      <formula>-0.09</formula>
    </cfRule>
    <cfRule type="cellIs" dxfId="14" priority="34" operator="greaterThan">
      <formula>0.1</formula>
    </cfRule>
  </conditionalFormatting>
  <conditionalFormatting sqref="J85:J93">
    <cfRule type="cellIs" dxfId="13" priority="31" operator="lessThan">
      <formula>-0.09</formula>
    </cfRule>
    <cfRule type="cellIs" dxfId="12" priority="32" operator="greaterThan">
      <formula>0.1</formula>
    </cfRule>
  </conditionalFormatting>
  <conditionalFormatting sqref="J96">
    <cfRule type="cellIs" dxfId="11" priority="29" operator="lessThan">
      <formula>-0.09</formula>
    </cfRule>
    <cfRule type="cellIs" dxfId="10" priority="30" operator="greaterThan">
      <formula>0.1</formula>
    </cfRule>
  </conditionalFormatting>
  <conditionalFormatting sqref="J99:J105">
    <cfRule type="cellIs" dxfId="9" priority="25" operator="lessThan">
      <formula>-0.09</formula>
    </cfRule>
    <cfRule type="cellIs" dxfId="8" priority="26" operator="greaterThan">
      <formula>0.1</formula>
    </cfRule>
  </conditionalFormatting>
  <conditionalFormatting sqref="J110">
    <cfRule type="cellIs" dxfId="7" priority="21" operator="lessThan">
      <formula>-0.09</formula>
    </cfRule>
    <cfRule type="cellIs" dxfId="6" priority="22" operator="greaterThan">
      <formula>0.1</formula>
    </cfRule>
  </conditionalFormatting>
  <conditionalFormatting sqref="J113:J116">
    <cfRule type="cellIs" dxfId="5" priority="19" operator="lessThan">
      <formula>-0.09</formula>
    </cfRule>
    <cfRule type="cellIs" dxfId="4" priority="20" operator="greaterThan">
      <formula>0.1</formula>
    </cfRule>
  </conditionalFormatting>
  <conditionalFormatting sqref="J117">
    <cfRule type="cellIs" dxfId="3" priority="17" operator="lessThan">
      <formula>-0.09</formula>
    </cfRule>
    <cfRule type="cellIs" dxfId="2" priority="18" operator="greaterThan">
      <formula>0.1</formula>
    </cfRule>
  </conditionalFormatting>
  <conditionalFormatting sqref="J118">
    <cfRule type="cellIs" dxfId="1" priority="15" operator="lessThan">
      <formula>-0.09</formula>
    </cfRule>
    <cfRule type="cellIs" dxfId="0" priority="16" operator="greaterThan">
      <formula>0.1</formula>
    </cfRule>
  </conditionalFormatting>
  <pageMargins left="0.25" right="0.25" top="0.75" bottom="0.75" header="0.3" footer="0.3"/>
  <pageSetup scale="55" orientation="landscape" r:id="rId1"/>
  <rowBreaks count="2" manualBreakCount="2">
    <brk id="58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Prelim Budget Template</vt:lpstr>
      <vt:lpstr>PY Est. Actuals vs CY Budget</vt:lpstr>
      <vt:lpstr>'Prelim Budget Template'!Print_Area</vt:lpstr>
      <vt:lpstr>'PY Est. Actuals vs CY Budget'!Print_Area</vt:lpstr>
      <vt:lpstr>'Prelim Budget Template'!Print_Titles</vt:lpstr>
      <vt:lpstr>'PY Est. Actuals vs CY Budget'!Print_Titles</vt:lpstr>
    </vt:vector>
  </TitlesOfParts>
  <Company>San Diego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Creer Nadine</dc:creator>
  <cp:lastModifiedBy>Gloria</cp:lastModifiedBy>
  <cp:lastPrinted>2020-05-07T20:21:54Z</cp:lastPrinted>
  <dcterms:created xsi:type="dcterms:W3CDTF">2020-02-10T16:44:09Z</dcterms:created>
  <dcterms:modified xsi:type="dcterms:W3CDTF">2022-06-15T16:39:43Z</dcterms:modified>
</cp:coreProperties>
</file>